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45" windowWidth="15480" windowHeight="5745" activeTab="1"/>
  </bookViews>
  <sheets>
    <sheet name="Romanian" sheetId="1" r:id="rId1"/>
    <sheet name="LFA 11 EN FINAL" sheetId="2" r:id="rId2"/>
  </sheets>
  <definedNames>
    <definedName name="_xlnm.Print_Area" localSheetId="1">'LFA 11 EN FINAL'!$A$1:$Q$191</definedName>
    <definedName name="_xlnm.Print_Area" localSheetId="0">'Romanian'!$A$1:$Q$195</definedName>
    <definedName name="_xlnm.Print_Titles" localSheetId="1">'LFA 11 EN FINAL'!$13:$14</definedName>
    <definedName name="_xlnm.Print_Titles" localSheetId="0">'Romanian'!$13:$14</definedName>
  </definedNames>
  <calcPr fullCalcOnLoad="1"/>
</workbook>
</file>

<file path=xl/comments1.xml><?xml version="1.0" encoding="utf-8"?>
<comments xmlns="http://schemas.openxmlformats.org/spreadsheetml/2006/main">
  <authors>
    <author>Mihail Peleah</author>
    <author>ElenaVatcarau</author>
    <author>Utilizator</author>
  </authors>
  <commentList>
    <comment ref="D26" authorId="0">
      <text>
        <r>
          <rPr>
            <sz val="8"/>
            <rFont val="Tahoma"/>
            <family val="2"/>
          </rPr>
          <t>Aceste activităţi au început deja în Republica Moldova prin abonarea la IMF GDDS şi SDDS (cu privire la indicatorii macroeconomici şi financiari) şi introducerea bazei de date DevInfo pentru monitorizarea implementării SCERS-ului şi obiectivelor ODM. Totuşi, metadatele trebuie produse pentru toţi indicatorii pentru a asigura compatibilitatea şi comparabilitatea.
Should be checked if this will not be done in the framework of introduction of PC-Axis</t>
        </r>
      </text>
    </comment>
    <comment ref="D54" authorId="1">
      <text>
        <r>
          <rPr>
            <b/>
            <sz val="10"/>
            <rFont val="Tahoma"/>
            <family val="2"/>
          </rPr>
          <t>ElenaVatcarau:</t>
        </r>
        <r>
          <rPr>
            <sz val="10"/>
            <rFont val="Tahoma"/>
            <family val="2"/>
          </rPr>
          <t xml:space="preserve">
Eurostat lanseaza aceasta cercetare in 2010, este bine sa lansam cercetarea  in aceiasi perioada, dupa aceiasi metodologie</t>
        </r>
      </text>
    </comment>
    <comment ref="D57" authorId="0">
      <text>
        <r>
          <rPr>
            <sz val="8"/>
            <rFont val="Tahoma"/>
            <family val="2"/>
          </rPr>
          <t>Standalone of module for HBS/LFS -- to be recommended during preparation stage</t>
        </r>
      </text>
    </comment>
    <comment ref="D80" authorId="0">
      <text>
        <r>
          <rPr>
            <sz val="8"/>
            <rFont val="Tahoma"/>
            <family val="2"/>
          </rPr>
          <t>What exactly do we need to do to organize that training? Manuals? Training Costs? Something else?</t>
        </r>
      </text>
    </comment>
    <comment ref="W94" authorId="0">
      <text>
        <r>
          <rPr>
            <sz val="8"/>
            <rFont val="Tahoma"/>
            <family val="2"/>
          </rPr>
          <t>5 events x 2 persons x 5 days per year typically</t>
        </r>
      </text>
    </comment>
    <comment ref="D56" authorId="2">
      <text>
        <r>
          <rPr>
            <b/>
            <sz val="8"/>
            <rFont val="Tahoma"/>
            <family val="2"/>
          </rPr>
          <t xml:space="preserve">ElenaVatcarau:
</t>
        </r>
        <r>
          <rPr>
            <sz val="8"/>
            <rFont val="Tahoma"/>
            <family val="2"/>
          </rPr>
          <t>Eurostat lanseaza aceasta cercetare in 2010, este bine sa lansam cercetarea  in aceiasi perioada, dupa aceiasi metodologie</t>
        </r>
        <r>
          <rPr>
            <sz val="8"/>
            <rFont val="Tahoma"/>
            <family val="2"/>
          </rPr>
          <t xml:space="preserve">
</t>
        </r>
      </text>
    </comment>
  </commentList>
</comments>
</file>

<file path=xl/comments2.xml><?xml version="1.0" encoding="utf-8"?>
<comments xmlns="http://schemas.openxmlformats.org/spreadsheetml/2006/main">
  <authors>
    <author>Mihail Peleah</author>
    <author>ElenaVatcarau</author>
  </authors>
  <commentList>
    <comment ref="D26" authorId="0">
      <text>
        <r>
          <rPr>
            <sz val="8"/>
            <rFont val="Tahoma"/>
            <family val="2"/>
          </rPr>
          <t>Aceste activităţi au început deja în Republica Moldova prin abonarea la IMF GDDS şi SDDS (cu privire la indicatorii macroeconomici şi financiari) şi introducerea bazei de date DevInfo pentru monitorizarea implementării SCERS-ului şi obiectivelor ODM. Totuşi, metadatele trebuie produse pentru toţi indicatorii pentru a asigura compatibilitatea şi comparabilitatea.
Should be checked if this will not be done in the framework of introduction of PC-Axis</t>
        </r>
      </text>
    </comment>
    <comment ref="D57" authorId="0">
      <text>
        <r>
          <rPr>
            <sz val="8"/>
            <rFont val="Tahoma"/>
            <family val="2"/>
          </rPr>
          <t>Standalone of module for HBS/LFS -- to be recommended during preparation stage</t>
        </r>
      </text>
    </comment>
    <comment ref="D80" authorId="0">
      <text>
        <r>
          <rPr>
            <sz val="8"/>
            <rFont val="Tahoma"/>
            <family val="2"/>
          </rPr>
          <t>What exactly do we need to do to organize that training? Manuals? Training Costs? Something else?</t>
        </r>
      </text>
    </comment>
    <comment ref="W94" authorId="0">
      <text>
        <r>
          <rPr>
            <sz val="8"/>
            <rFont val="Tahoma"/>
            <family val="2"/>
          </rPr>
          <t>5 events x 2 persons x 5 days per year typically</t>
        </r>
      </text>
    </comment>
    <comment ref="D54" authorId="1">
      <text>
        <r>
          <rPr>
            <b/>
            <sz val="10"/>
            <rFont val="Tahoma"/>
            <family val="2"/>
          </rPr>
          <t>ElenaVatcarau:</t>
        </r>
        <r>
          <rPr>
            <sz val="10"/>
            <rFont val="Tahoma"/>
            <family val="2"/>
          </rPr>
          <t xml:space="preserve">
Eurostat lanseaza aceasta cercetare in 2010, este bine sa lansam cercetarea  in aceiasi perioada, dupa aceiasi metodologie</t>
        </r>
      </text>
    </comment>
  </commentList>
</comments>
</file>

<file path=xl/sharedStrings.xml><?xml version="1.0" encoding="utf-8"?>
<sst xmlns="http://schemas.openxmlformats.org/spreadsheetml/2006/main" count="1362" uniqueCount="289">
  <si>
    <t>National consultant</t>
  </si>
  <si>
    <t>International consultant</t>
  </si>
  <si>
    <t>Translation</t>
  </si>
  <si>
    <t>Equipment</t>
  </si>
  <si>
    <t>Printing of materials</t>
  </si>
  <si>
    <t>Procurement of equipment</t>
  </si>
  <si>
    <t>Adjustment of data entry software</t>
  </si>
  <si>
    <t>Travelling</t>
  </si>
  <si>
    <t>including by sources of funding</t>
  </si>
  <si>
    <t>Implementing timeframe</t>
  </si>
  <si>
    <t>Indicative budget</t>
  </si>
  <si>
    <t>Source of funding</t>
  </si>
  <si>
    <t>* Organize topical conferences and seminars with the participation of international experts: UNECE, ILO, Eurostat; users etc. in order to inform on and promote statistical research</t>
  </si>
  <si>
    <t>* organizing compilation presentation and follow-up events</t>
  </si>
  <si>
    <t>- publishing the statistical compilation „Women and Men in Moldova 2007, 2009”</t>
  </si>
  <si>
    <t xml:space="preserve">* revising publication format 
</t>
  </si>
  <si>
    <t xml:space="preserve">* publishing the compilation in a bigger number of copies and in a new format – on mini CDs </t>
  </si>
  <si>
    <t>- publishing the statistical compilation „Criminality in RM, 2009"</t>
  </si>
  <si>
    <t xml:space="preserve">* Establishing the mechanism and organizing additional surveys for in-depth analysis of special topic reports on social policies and vulnerable groups, especially women and children  </t>
  </si>
  <si>
    <t>1.1.1. Review the available indicators for the monitoring of MDGs, National Development Programmes (EGPRSP and NDP) as well as European Social Inclusion Indicators; identify needs and develop recommendations to improve the statistical system (improve the statistical toolkit, optimize information flows etc.)</t>
  </si>
  <si>
    <t>1.1.2. Review the statistical toolkit (statistical reports) and information flows used for the monitoring of MDGs, National Development Programmes  (EGPRSP and NDP) and European Social Inclusion Indicators.</t>
  </si>
  <si>
    <t>per set of equipment</t>
  </si>
  <si>
    <t>* participation of NBS specialists in international conferences and seminars (Migration Statistics, 2007; Crime Statistics, 2007, International Conference of Labour Statisticians, 2008; IARIW Conference 2008, Seminar on Employment Quality, 2009, etc)</t>
  </si>
  <si>
    <t>Printing costs</t>
  </si>
  <si>
    <t>Miscellaneous</t>
  </si>
  <si>
    <t>Significant activities</t>
  </si>
  <si>
    <t>1.1. Review the statistical infrastructure to reconcile reporting requirements, including:</t>
  </si>
  <si>
    <t>1.2. Develop metadata and adjust definitions for the monitoring indicators of MDGs, National Development Programmes (EGPRSP and NDP) and European Social Inclusion Indicators</t>
  </si>
  <si>
    <t>Total</t>
  </si>
  <si>
    <t>X</t>
  </si>
  <si>
    <t>Line</t>
  </si>
  <si>
    <t>UNDP</t>
  </si>
  <si>
    <t>UNFPA</t>
  </si>
  <si>
    <t>Unit cost</t>
  </si>
  <si>
    <t>Amount</t>
  </si>
  <si>
    <t>Unit</t>
  </si>
  <si>
    <t>person/months</t>
  </si>
  <si>
    <t>per annum</t>
  </si>
  <si>
    <t>p/mnth</t>
  </si>
  <si>
    <t>p/day</t>
  </si>
  <si>
    <t>Training</t>
  </si>
  <si>
    <t>one off</t>
  </si>
  <si>
    <t>Logistics for events</t>
  </si>
  <si>
    <t>per event</t>
  </si>
  <si>
    <t>flat rate</t>
  </si>
  <si>
    <t>UNIFEM</t>
  </si>
  <si>
    <t>Supplies</t>
  </si>
  <si>
    <t>Project Manager</t>
  </si>
  <si>
    <t>Miscellaneous Expenses</t>
  </si>
  <si>
    <t>Financing gap</t>
  </si>
  <si>
    <t>parallel</t>
  </si>
  <si>
    <t>per page</t>
  </si>
  <si>
    <t>pooled</t>
  </si>
  <si>
    <t>persons/day of travel</t>
  </si>
  <si>
    <t>Research</t>
  </si>
  <si>
    <t>per contest</t>
  </si>
  <si>
    <t>per research</t>
  </si>
  <si>
    <t>per module</t>
  </si>
  <si>
    <t>per year</t>
  </si>
  <si>
    <t>Ad-hoc module LFS</t>
  </si>
  <si>
    <t>• build capacities for calculation and analysis of poverty and social exclusion indicators</t>
  </si>
  <si>
    <t>• Prepare and carry out a study on social exclusion</t>
  </si>
  <si>
    <t>implementation (2009, TBC)</t>
  </si>
  <si>
    <t>Project Assistant</t>
  </si>
  <si>
    <r>
      <t xml:space="preserve">• including, situation analysis, drafting recommendations to improve disaggregation of statistical data </t>
    </r>
    <r>
      <rPr>
        <b/>
        <i/>
        <sz val="10"/>
        <rFont val="Arial Narrow"/>
        <family val="2"/>
      </rPr>
      <t>by gender, age and geographic location</t>
    </r>
  </si>
  <si>
    <t>Oppinion poll</t>
  </si>
  <si>
    <t>* Ex-ante analysis of proposed policies by ministries' representatives/Policy Units</t>
  </si>
  <si>
    <t xml:space="preserve">* Organize a competition for researches on social inclusion </t>
  </si>
  <si>
    <t>• review and improve area-specific indicators, adjust them to international standards (improve the offender's record card, develop data processing software, etc.)</t>
  </si>
  <si>
    <t>Companie/Consultant internaţional</t>
  </si>
  <si>
    <t>TRAC</t>
  </si>
  <si>
    <t>Poverty TTF</t>
  </si>
  <si>
    <t>TTF</t>
  </si>
  <si>
    <t>Utilities</t>
  </si>
  <si>
    <t>Communications (mail, internet)</t>
  </si>
  <si>
    <t>Activity 1</t>
  </si>
  <si>
    <t xml:space="preserve">Review the statistical infrastructure </t>
  </si>
  <si>
    <t>Activity 2</t>
  </si>
  <si>
    <t>Activity 3</t>
  </si>
  <si>
    <t>Improve statistics tools</t>
  </si>
  <si>
    <t>Capacity building</t>
  </si>
  <si>
    <t>Activity 4</t>
  </si>
  <si>
    <t>Data dissemination</t>
  </si>
  <si>
    <t>Activity 5</t>
  </si>
  <si>
    <t>Data use</t>
  </si>
  <si>
    <t>Activity 6</t>
  </si>
  <si>
    <t>Management</t>
  </si>
  <si>
    <t>TOTAL ACTIVITY5</t>
  </si>
  <si>
    <t>TOTAL ACTIVITY4</t>
  </si>
  <si>
    <t>ACTIVITY3 - TRAC</t>
  </si>
  <si>
    <t>ACTIVITY3 -TTF</t>
  </si>
  <si>
    <t>TOTAL ACTIVITY3</t>
  </si>
  <si>
    <t>ACTIVITY2 - TRAC</t>
  </si>
  <si>
    <t>ACTIVITY2 -TTF</t>
  </si>
  <si>
    <t>TOTAL ACTIVITY2</t>
  </si>
  <si>
    <t>ACTIVITY1 -TTF</t>
  </si>
  <si>
    <t>TOTAL ACTIVITY1</t>
  </si>
  <si>
    <t>ACTIVITY1 -UNIFEM Pooled</t>
  </si>
  <si>
    <t>ACTIVITY1 -UNIFEM Parallel</t>
  </si>
  <si>
    <t>UNDP TRAC</t>
  </si>
  <si>
    <t>UNDP TTF</t>
  </si>
  <si>
    <t>UNIFEM pooled</t>
  </si>
  <si>
    <t>UNIFEM parallel</t>
  </si>
  <si>
    <t>Unfunded</t>
  </si>
  <si>
    <t>ACTIVITY1 -Unfunded</t>
  </si>
  <si>
    <t>UNFPA parallel</t>
  </si>
  <si>
    <t>ACTIVITY2 -UNFPA</t>
  </si>
  <si>
    <t>ACTIVITY2 -UNIFEM Pooled</t>
  </si>
  <si>
    <t>ACTIVITY2 -UNIFEM Parallel</t>
  </si>
  <si>
    <t>ACTIVITY2 -Unfunded</t>
  </si>
  <si>
    <t>GMS 7%</t>
  </si>
  <si>
    <t>ACTIVITY3 -UNFPA</t>
  </si>
  <si>
    <t>ACTIVITY3 -UNIFEM Pooled</t>
  </si>
  <si>
    <t>ACTIVITY3 -UNIFEM Parallel</t>
  </si>
  <si>
    <t>ACTIVITY3 -Unfunded</t>
  </si>
  <si>
    <t>ACTIVITY4 - TRAC</t>
  </si>
  <si>
    <t>ACTIVITY4 -TTF</t>
  </si>
  <si>
    <t>ACTIVITY4 -UNFPA</t>
  </si>
  <si>
    <t>ACTIVITY4 -UNIFEM Pooled</t>
  </si>
  <si>
    <t>ACTIVITY4 -UNIFEM Parallel</t>
  </si>
  <si>
    <t>ACTIVITY4 -Unfunded</t>
  </si>
  <si>
    <t>ACTIVITY5 - TRAC</t>
  </si>
  <si>
    <t>ACTIVITY5 -TTF</t>
  </si>
  <si>
    <t>ACTIVITY5 -UNFPA</t>
  </si>
  <si>
    <t>ACTIVITY5 -UNIFEM Pooled</t>
  </si>
  <si>
    <t>ACTIVITY5 -UNIFEM Parallel</t>
  </si>
  <si>
    <t>ACTIVITY5 -Unfunded</t>
  </si>
  <si>
    <t>ACTIVITY6 - TRAC</t>
  </si>
  <si>
    <t>ACTIVITY6 -TTF</t>
  </si>
  <si>
    <t>ACTIVITY6 -UNFPA</t>
  </si>
  <si>
    <t>ACTIVITY6 -UNIFEM Pooled</t>
  </si>
  <si>
    <t>ACTIVITY6 -UNIFEM Parallel</t>
  </si>
  <si>
    <t>ACTIVITY6 -Unfunded</t>
  </si>
  <si>
    <t>TOTAL ACTIVITY6</t>
  </si>
  <si>
    <t xml:space="preserve">Unfunded </t>
  </si>
  <si>
    <t>Joint Project</t>
  </si>
  <si>
    <t>"Improving the availability, quality and use of disaggregated statistical data"</t>
  </si>
  <si>
    <t>ANNUAL WORK PLAN BUDGET SHEET</t>
  </si>
  <si>
    <t>UNDAF Outcome 1</t>
  </si>
  <si>
    <t>By 2011, public institutions, with the support of civil society organizations (CSO), will have better capacities to ensure good governance, the rule of law and free access to justice and to promote human rights</t>
  </si>
  <si>
    <t>UNDAF Outcome Indicator</t>
  </si>
  <si>
    <t>CP Outcome 1.1</t>
  </si>
  <si>
    <t xml:space="preserve">Pro-poor policies addressing population and development issues are formulated, implemented and monitored in a transparent and participatory way </t>
  </si>
  <si>
    <t>CP UNDAF Output 1.1.9</t>
  </si>
  <si>
    <t>Availability, quality and use of disaggregated statistical data are improved (with a focus on disaggregation by geographic location, age and gender)</t>
  </si>
  <si>
    <t>Expected outputs</t>
  </si>
  <si>
    <t>1. Improved capacity of the National Bureau of Statistics and other line ministries involved in producing information through the administrative reporting system, questionnaires and census (Ministry of Health, Ministry of Education and Youth, Ministry of Social Protection, Family and Child etc.) to timely produce data of adequate quality, disaggregated by sex, age and geographic location.</t>
  </si>
  <si>
    <t>Recommendations are put into practice by improving the statistical toolkit, information flows and the coordination of activities of the National Bureau of Statistics and relevant ministries (2009)</t>
  </si>
  <si>
    <t>Statistical data are available and comply with the international standards/recommendations and national requirements</t>
  </si>
  <si>
    <t>Information on social-economic phenomena and problems is available and disseminated to decision-makers</t>
  </si>
  <si>
    <t>Study on the Use of Time is prepared for implementation: methodology is developed, questionnaires are prepared, action plan is drafted, implementation costs are identified (2008)</t>
  </si>
  <si>
    <t>Study on the Use of Time is implemented, data are processed and disseminated (2009, TBC)</t>
  </si>
  <si>
    <t>Demographic data disaggregated by gender, age etc. (including population forecasts) are available and timely disseminated</t>
  </si>
  <si>
    <t>Enhanced possibilities of the NBS to organize a continuous training for the staff of the statistical system by areas of activity</t>
  </si>
  <si>
    <t>NBS staff to pilot advanced statistical practices in data collection</t>
  </si>
  <si>
    <t>NBS staff has an opportunity to benefit from sharing experience in more advanced statistical practices</t>
  </si>
  <si>
    <t>The statistical compilation „Women and Men in Moldova 2007, 2009” are prepared in revised format, printed out and disseminated to data users</t>
  </si>
  <si>
    <t xml:space="preserve">Data users are better aware of data sources and the timetable for their publication; and use data more efficiently </t>
  </si>
  <si>
    <t xml:space="preserve">3. Increased level of available data use for participatory process in policy making by improving statistical data users’ abilities as a result of capacities increase within the Government, civil society organizations and other stakeholders, as well as through fostering these data use by policy analysts from the Government and the outsourced ones. </t>
  </si>
  <si>
    <t>Increasing the level of statistical data use in analysis, policy documents and reports drafted by the central public administration authorities (EGPRS / NDP / sector strategies)</t>
  </si>
  <si>
    <t xml:space="preserve">Increasing the level of statistical data use by civil society organizations in policy making, monitoring and evaluation  </t>
  </si>
  <si>
    <t xml:space="preserve">Recommendations for the improvement of the national statistical system are developed on the basis of current situation analysis (2008) </t>
  </si>
  <si>
    <t>Metadata are developed to consolidate the calculation methodology and avoid existing discrepancies</t>
  </si>
  <si>
    <t>Inputs required</t>
  </si>
  <si>
    <t>ACTIVITY1 -UNFPA</t>
  </si>
  <si>
    <t>ACTIVITY1 -TRAC</t>
  </si>
  <si>
    <t>2.1 Social statistics: Improving the development of disaggregated statistical data in the following areas:</t>
  </si>
  <si>
    <t>Living standards statistics:</t>
  </si>
  <si>
    <t>2.2 Labour force statistics 
Organize and launch topical statistical researches (modules):</t>
  </si>
  <si>
    <t>2.2.1 Labour migration</t>
  </si>
  <si>
    <t>2.2.2 Employment of persons with health problems (disabled) -- to be confirmed;</t>
  </si>
  <si>
    <t>2.3. Prepare and carry out the Study on the Use of Time to produce data required for gender researches and policy-making; in order to improve statistical data on employment in the labour market sectors which are difficult to be statistically measured, etc.</t>
  </si>
  <si>
    <t>2.4. Demographic statistics</t>
  </si>
  <si>
    <t>2.4.1. Provide equipment for the processing of data on the natural movement of population</t>
  </si>
  <si>
    <t>2.4.2. Develop a new software for the processing of data on the natural movement of population</t>
  </si>
  <si>
    <t>2.4.3. Train the NBS specialists in using this SOFTWARE</t>
  </si>
  <si>
    <t>2.4.4.  Development / purchase of software package for demographic calculations and forecasts in the Republic of Moldova</t>
  </si>
  <si>
    <t>3.1. Build capacities to conduct surveys</t>
  </si>
  <si>
    <t>3.1.1 Organize a continuous training for the NBS staff and the staff of rayon statistical sections by area of activity
-- develop training plans and curricula
-- develop and print training materials</t>
  </si>
  <si>
    <t>3.1.2 Transition to modern statistical data collection methods (CAPI interviews) - piloting in Chisinau and Balti</t>
  </si>
  <si>
    <t>3.1.3. Organize professional events for sharing experience in statistical areas (gender statistics, etc) and participate in statistical events and conferences.</t>
  </si>
  <si>
    <t>4.2. Oppinion poll of data users regarding satisfaction with statistical information available</t>
  </si>
  <si>
    <t xml:space="preserve">4.3. Informing the users about the available materials and the timetable for data publication through special events, seminars, campaigns and other activities based on available information, results of studies and assessments; evaluation of users’ needs for statistical data </t>
  </si>
  <si>
    <t>4.4. Re-designing the NBS web page by observing the provisions of the “standard requirements for official pages” and the statistical data dissemination policies, 2007</t>
  </si>
  <si>
    <t>5.1. Organizing some specific and well-targeted trainings for different groups of data users</t>
  </si>
  <si>
    <t xml:space="preserve">5.2. Fostering statistical data use by the line ministries for policy analysis through supporting policy monitoring, reporting and evaluation tools (MDG, National Development Programmes (EGPRSP and NDP) and European Social Inclusion Indicators)
</t>
  </si>
  <si>
    <t xml:space="preserve">5.3. Fostering statistical data use by the academia, CSO, etc for policy analysis though supporting policy monitoring, reporting and evaluation tools (MDG, National Development Programmes (EGPRSP and NDP) and European Social Inclusion Indicators)
</t>
  </si>
  <si>
    <t>6. Ensure an efficient project management</t>
  </si>
  <si>
    <t>4.1. Revision of publications’ format and elaboration of some "easy-to-use" thematic materials for data dissemination from MDG, National Development Programmes and European Social Inclusion Indicators</t>
  </si>
  <si>
    <t>person-months</t>
  </si>
  <si>
    <t>person-days</t>
  </si>
  <si>
    <t>In-country traveling</t>
  </si>
  <si>
    <t>Total secured by UN agencies</t>
  </si>
  <si>
    <t>Partners</t>
  </si>
  <si>
    <t>NBS, MET, line ministries</t>
  </si>
  <si>
    <t>Improve the quality of surveys carried out by independent researchers, build capacities of the NBS as an authority responsible for coordination of statistical activity in the country</t>
  </si>
  <si>
    <t>The statistical compilation „Criminality in Moldova” is developed and disseminated to interested bodies, international organizations and to the public</t>
  </si>
  <si>
    <t>Data Users Satisfaction is measured regularly and used for improvement of dissemination practices</t>
  </si>
  <si>
    <t xml:space="preserve">Re-designed NBS page is regularly updated and supplies the users with necessary data in an “easy-to-use” manner </t>
  </si>
  <si>
    <t>2. Universal access to statistical data through improvement of dissemination systems, practices and tools (publications, NBS web page, DevInfo database) to meet users' requirements;</t>
  </si>
  <si>
    <t>NBS</t>
  </si>
  <si>
    <t>NBS, MET</t>
  </si>
  <si>
    <t>NBS, MSPFC</t>
  </si>
  <si>
    <t xml:space="preserve">3.2. Build capacities of the NBS to evaluate the quality and tools of independent researches (surveys), and, if required, provide methodological guidance </t>
  </si>
  <si>
    <t>NBS, MET, MSPFC, line ministries</t>
  </si>
  <si>
    <t>NBS, MET, Academia, Civil society</t>
  </si>
  <si>
    <t>average no of persons per year</t>
  </si>
  <si>
    <t>2.2.3 Entry of the young people into the labour market</t>
  </si>
  <si>
    <t>2.2.4 Child labour</t>
  </si>
  <si>
    <t>FINAL 11/EN</t>
  </si>
  <si>
    <t>Activity</t>
  </si>
  <si>
    <t>Proiectul Comun</t>
  </si>
  <si>
    <t>"Îmbunătăţirea disponibilităţii, calităţii şi utilizării datelor statistice dezagregate"</t>
  </si>
  <si>
    <t xml:space="preserve">Rezultatul 1 al UNDAF </t>
  </si>
  <si>
    <t>Către anul 2011, instituţiile publice, cu sprijinul organizaţiilor societăţii civile (OSC) vor dispune de capacităţi mai bune de asigurare a bunei guvernări, supremaţiei legii şi accesului egal la justiţie şi promovării drepturilor omului</t>
  </si>
  <si>
    <t xml:space="preserve">Indicatorul rezultatului UNDAF </t>
  </si>
  <si>
    <t>Rezultatul PŢ 1.1</t>
  </si>
  <si>
    <t>Sunt formulate, implementate şi monitorizate, în mod transparent şi participativ, politici în favoarea săracilor ce abordează probleme de populaţie şi dezvoltare</t>
  </si>
  <si>
    <t>Produsul UNDAF PŢ 1.1.9</t>
  </si>
  <si>
    <t>Disponibilitatea, calitatea şi utilizarea datelor statistice dezagregate sunt îmbunătăţite (accentul se va pune pe dezagregarea pe localizarea geografică, vârstă şi gen)</t>
  </si>
  <si>
    <t>Rezultate scontate</t>
  </si>
  <si>
    <t>Activităţi semnificative</t>
  </si>
  <si>
    <t>Termenul de realizare</t>
  </si>
  <si>
    <t>Bugetul indicativ</t>
  </si>
  <si>
    <t>Sursa de finantare</t>
  </si>
  <si>
    <t>1. Capacitate îmbunătăţită a Biroului Naţional de Statistică şi a altor ministere de linie implicate în producerea informaţiei prin intermediul sistemului administrativ de raportare, chestionarelor şi recensămintelor (Ministerul Sănătăţii , Ministerul Educaţiei şi Tineretului, Ministerul Protecţiei Sociale, Familiei si Copilului etc.) pentru a produce oportun date de o calitate corespunzătoare, fiind dezagregate pe sex, vârstă şi localizare geografică.</t>
  </si>
  <si>
    <t>BNS, MEC, Ministerile de Ramura</t>
  </si>
  <si>
    <t>Recomandarile sunt implementate in practica prin imbunatatirea instrumentarului statistic, fluxurilor informationale si procesului de coordonare activitatilor Biroului National de Statistica si mnisterelor de resort  (2009)</t>
  </si>
  <si>
    <t xml:space="preserve">1.1.2. Revizuirea instrumentarului statistic (rapoarte statistice) si fluxurilor informationale utilizate pentru  monitorizarea ODM,  Programelor Nationale de Dezvolatre  (SCERS si PND) si Indicatorilor Europene de Incluziunea Sociala (European Social Inclusion Indicators) </t>
  </si>
  <si>
    <t>BNS, Ministerile de Ramura</t>
  </si>
  <si>
    <t xml:space="preserve">1.2. Elaborarea metadatelor  şi ajustarea definiţiilor pentru indicatorii de  monitorizare a ODM,  Programelor Nationale de Dezvolatre  (SCERS si PND) si IndicatoriEuropene de Incluziunea Sociala (European Social Inclusion Indicators) </t>
  </si>
  <si>
    <t>Datele statistice sunt disponibile si corespunde standardelor/recomandărilor internationale si cerintelor nationale</t>
  </si>
  <si>
    <t>Informatia cu privire la fenomenele si problemele social-economice este disponibila si diseminata factorilor de decizie</t>
  </si>
  <si>
    <t>Studiului de Utilizare a Timpului este pregătit pentru implementarea, inclusiv metodologia elaborată, chestionarile pregătite, planul de activităţi elaborat, costurile de implenmentare sunt identificate (2008)</t>
  </si>
  <si>
    <t>Studiului de Utilizare a Timpului este implementat, datele sunt procesate si distribuite (2009, TBC)</t>
  </si>
  <si>
    <t>Posibilităţile sporite de BNS pentru organizarea instruirii continuă pentru colaboratorii sistemului statistic pe domenii de activitate</t>
  </si>
  <si>
    <t>Personalul BNS de a testa Practiclele statistice mai avansate in colectarea datelor</t>
  </si>
  <si>
    <t xml:space="preserve">Personalul BNS are o posibilitate de a beneficia de schimb in experienta in Practiclele statistice mai avansate </t>
  </si>
  <si>
    <t>Imbunatatirea calitatii cercetarilor efectuate de catre cercetatori independente, fortificarea capacitatilor BNS ca un organ responsabil pentru coordonarea activitatii statistice in tara</t>
  </si>
  <si>
    <t>2. Accesul universal la date statistice prin îmbunătăţirea sistemelor, practicilor şi instrumentelor de diseminare (publicaţii, pagina web a BNS, baza de date DevInfo ) in scopul satisfacerii cerinţelor utilizatorilor ;</t>
  </si>
  <si>
    <t>Culegerii statistice „Femei şi Bărbaţi în Moldova 2007, 2009” sunt pregatite in format revizuit, tiparite, si diseminate de catre utilizatori de date.</t>
  </si>
  <si>
    <t>- editarea culegerii statistice „Femei şi Bărbaţi în Moldova 2007, 2009”</t>
  </si>
  <si>
    <t>* publicarea culegerii in numarul mai mare de examplari si in formatul noi--pe mini-CD-uri</t>
  </si>
  <si>
    <t>Culegerea statistica „Criminalitatea in Moldova” este elaborata si diseminata organelor de resort, organizatiilor internationale si publicului larg</t>
  </si>
  <si>
    <t>- editarea culegerii statistice „Criminalitatea în RM, 2009"</t>
  </si>
  <si>
    <t>• studierea si perfectionarea  indicatorilor din domeniu, racordarea acestora la standardele internaţionale (perfecţionarea fişei de evidenţă a inculpatului, elaborarea softului de procesare a datelor, etc.)</t>
  </si>
  <si>
    <t xml:space="preserve">Utilizatori de date cunosc mai bine sursele de date si graficul de publicare a lor; si utilizeaza datele mai eficient </t>
  </si>
  <si>
    <t xml:space="preserve">3. Nivel sporit de utilizare a datelor disponibile pentru procesul participativ de elaborare a politicilor prin îmbunătăţirea competenţelor utilizatorilor de date statistice, în urma majorării capacităţii în cadrul Guvernului, OSC şi altor părţi cointeresate, precum şi prin stimularea folosirii acestor date atât de analiştii politici din cadrul Guvernului cât şi de cei contractaţi din exterior. </t>
  </si>
  <si>
    <t>Sporirea gradului de utilizarea a datelor statistice in analizele in documentele de politica si rapoartele elaborate de catre organele de administratia Publica Centrala (EGPRS / NDP / strategiile sectoriale)</t>
  </si>
  <si>
    <t xml:space="preserve">* Stabilirea mechnismului si organizarea cercetarilor aditionale pentru analiza aprofundata a temelor speciale in rapoarte pe tematica referitor la politici sociale si grupuri vulnerabile, in special copii si  femei </t>
  </si>
  <si>
    <t>* Analiza ex-ante a politicilor propuse de catre Ministerile / Unitatile de monitorizarea a politicilor</t>
  </si>
  <si>
    <t>* Organizarea consursului de cercetari pe tematica incluziunii sociale</t>
  </si>
  <si>
    <t xml:space="preserve">Activităţi </t>
  </si>
  <si>
    <t>În baza analizei sutuatiei curente sunt elaborate recomandările pentru imbunătăţirea sistemului naţional de statistica (20087)</t>
  </si>
  <si>
    <t>1.1. Revizuirea infrastructurii statistice in scopul harmonizarii cerinţelor de raportare, inclusiv:</t>
  </si>
  <si>
    <t>1.1.1. Revizuirea indicatorilor disponibili  pentru monitorizarea ODM , Programelor Nationale de Dezvolatre (SCERS si PND) precum si Indicatorilor Europene de Incluziunea Sociala (European Social Inclusion Indicators); identificarea necesitatilor si elaborarea recomandărilor pentru îmbunătăţirea sistemului statistic (perfectionarea  instrumentarului statistic, optimizarea fluxurilor informationale etc.)</t>
  </si>
  <si>
    <t>• inclusiv, analiza situatiei, elaborarea recomandarilor pentru îmbunatatirea dezagregarii datelor statistice dupa gen,  vîrsta; şi aspectul geografic</t>
  </si>
  <si>
    <t>Metadatele  sunt elaborate in scopul unificarii metodologiei de calculare si evitarii divergentelor existente</t>
  </si>
  <si>
    <t>2.1 Statistica sociala: Imbunatatirea elaborarii datelor statistice dezagregate in urmatoarele domenii:</t>
  </si>
  <si>
    <t xml:space="preserve"> Statistica nivelului de trai:</t>
  </si>
  <si>
    <r>
      <t xml:space="preserve">• Pregătirea şi efectuarea studiului privind </t>
    </r>
    <r>
      <rPr>
        <sz val="10"/>
        <color indexed="10"/>
        <rFont val="Arial Narrow"/>
        <family val="2"/>
      </rPr>
      <t xml:space="preserve">excluderea </t>
    </r>
    <r>
      <rPr>
        <sz val="10"/>
        <rFont val="Arial Narrow"/>
        <family val="2"/>
      </rPr>
      <t>socială</t>
    </r>
  </si>
  <si>
    <t>2.2 Statistica forţei de muncă
Organizarea şi lansarea cercetărilor statistice tematice (modulele):</t>
  </si>
  <si>
    <t>2.2.1 Migraţia de muncă</t>
  </si>
  <si>
    <t>2.2.3 Ocuparea persoanelor cu dizabilităţi mentale; -- TBC</t>
  </si>
  <si>
    <t>2.2.4 Munca copiilor</t>
  </si>
  <si>
    <t>2.3. Pregătirea şi efectuarea Studiului de Utilizare a Timpului pentru a produce datele necesare pentru cercetările şi elaborarea politicilor de gen; întru îmbunătăţirea datelor statistice privind ocuparea în sectoarele pieţei muncii care sunt dificile de măsurat din punct de vedere statistic, etc.</t>
  </si>
  <si>
    <t>2.4. Statistica demografică</t>
  </si>
  <si>
    <t>Datele demografice dezagregate dupa gen, virsta etc.(inclusiv si prognozele populatiei) sunt disponibile si diseminate la timp</t>
  </si>
  <si>
    <t>2.4.1. Procurarea echipamentului pentru procesare a datelor privind mişcarea naturală a populaţiei</t>
  </si>
  <si>
    <t>2.4.2. Elaborarea unui noi Soft de procesare a datelor privind mişcarea naturală a populaţiei</t>
  </si>
  <si>
    <t>2.4.3.  Instruirea specialiştilor BNS în utilizarea acestui SOFT</t>
  </si>
  <si>
    <t>2.4.4.  Elaborarea/procurarea  complexului automatizat privind calculele demografice de analiza si prognozare a numarului populatiei Republicii Moldova ".</t>
  </si>
  <si>
    <t>3.1. Îmbunătăţirea capacităţilor efectuării cercetărilor  prin sondaj</t>
  </si>
  <si>
    <t>3.1.1 Organizarea instruirii continuă pentru colaboratorii oficiului BNS si a sectiilor raionale de statistica pe domenii de activitate
-- elaborarea planurilor si programelor de instruire
-- elaborarea si tiparirea materialelor</t>
  </si>
  <si>
    <t>3.1.2 Trecerea la metode moderne de colectare a informatiei statistice (interviuri de tip CAPI) - pilot in Chisinau si Balti</t>
  </si>
  <si>
    <t xml:space="preserve">3.2. Consolidarea capacităţilor al BNS pentru evaluarea calităţii şi instrumentelor a cercetărilor independente, şi, în caz de necesitate, îndrumare metodologică </t>
  </si>
  <si>
    <t>4.1. Revizuirea formatului publicaţiilor şi elaborărea unor materiale tematice "easy-to-use" pentru diseminarea datelor de ODM, Programele Nationale de Dezvolatre si Indicatoarele Europene de Inclusiunea Sociala (European Social Inclusion Indicators)</t>
  </si>
  <si>
    <t xml:space="preserve">* revizuirea formatului publicarii
</t>
  </si>
  <si>
    <t>* organizarea prezentarii culegerii si altor evenimentilor de distribuire</t>
  </si>
  <si>
    <t>Diseminarea datelor</t>
  </si>
  <si>
    <t>4.2. Efectuarea sondajului de opinie privind nivelul satisfacerii utilizatorilor de informaţie statistică</t>
  </si>
  <si>
    <t>Gradul de satisfacere a utilizatorilor de date este măsurat in mod regulat si utilizat pentru imbunatatirea practicilor de diseminare.</t>
  </si>
  <si>
    <t>4.3. Informarea utilizatorilor despre materialele disponibile şi graficul de publicare a datelor prin intermediul evenimentelor speciale, seminarelor, campaniilor şi altor activităţi, în baza informaţiilor disponibile, rezultatelor studiilor şi evaluărilor; evaluarea necesitatilor utilizatorilor in datele statistice</t>
  </si>
  <si>
    <t xml:space="preserve">Paginea reproiectata a BNS ofera datele necesare pentru utilizatori în mod mai uşor de utilizare Re-designed NBS page is regularly updated and supplies the users with necessary data in an “easy-to-use” manner </t>
  </si>
  <si>
    <t>4.4. Reproiectarea paginii WEB a BNS, cu respectarea prevederilor „cerinţelor standard faţă de paginile oficiale” şi a politicilor de diseminarea a datelor statistice, 2007</t>
  </si>
  <si>
    <t xml:space="preserve">5.1. Organizarea unor instruiri specifice şi orientate pentru diferite grupuri de utilizatori de date. </t>
  </si>
  <si>
    <t xml:space="preserve">5.2. Stimularea folosirii datelor statistice de catre Ministerile de Ramura pentru analiza politică prin susţinerea instrumentelor de monitorizare, raportare  si evalure  a politicilor (ODM, Programele Nationale de Dezvolatre (SCERS si PND) si Indicatoarele Europene de Inclusiunea Sociala (European Social Inclusion Indicators))
</t>
  </si>
  <si>
    <t xml:space="preserve">Sporirea gradului de utilizarea a datelor statistice de catrea OSC elaborarea de politici, evaluare si monitorizare </t>
  </si>
  <si>
    <t>5.3. Stimularea folosirii datelor statistice de catre mediul academic, OSC, etc  pentru analiza politică prin susţinerea instrumentelor de monitorizare, si evalure  a politicilor (ODM, Programele Nationale de Dezvolatre (SCERS si PND) si Indicatoarele Europene de Inclusiunea Sociala (European Social Inclusion Indicators)</t>
  </si>
</sst>
</file>

<file path=xl/styles.xml><?xml version="1.0" encoding="utf-8"?>
<styleSheet xmlns="http://schemas.openxmlformats.org/spreadsheetml/2006/main">
  <numFmts count="5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quot;р.&quot;;\-#,##0&quot;р.&quot;"/>
    <numFmt numFmtId="187" formatCode="#,##0&quot;р.&quot;;[Red]\-#,##0&quot;р.&quot;"/>
    <numFmt numFmtId="188" formatCode="#,##0.00&quot;р.&quot;;\-#,##0.00&quot;р.&quot;"/>
    <numFmt numFmtId="189" formatCode="#,##0.00&quot;р.&quot;;[Red]\-#,##0.00&quot;р.&quot;"/>
    <numFmt numFmtId="190" formatCode="_-* #,##0&quot;р.&quot;_-;\-* #,##0&quot;р.&quot;_-;_-* &quot;-&quot;&quot;р.&quot;_-;_-@_-"/>
    <numFmt numFmtId="191" formatCode="_-* #,##0_р_._-;\-* #,##0_р_._-;_-* &quot;-&quot;_р_._-;_-@_-"/>
    <numFmt numFmtId="192" formatCode="_-* #,##0.00&quot;р.&quot;_-;\-* #,##0.00&quot;р.&quot;_-;_-* &quot;-&quot;??&quot;р.&quot;_-;_-@_-"/>
    <numFmt numFmtId="193" formatCode="_-* #,##0.00_р_._-;\-* #,##0.00_р_._-;_-* &quot;-&quot;??_р_._-;_-@_-"/>
    <numFmt numFmtId="194" formatCode="#,##0&quot;?.&quot;;\-#,##0&quot;?.&quot;"/>
    <numFmt numFmtId="195" formatCode="#,##0&quot;?.&quot;;[Red]\-#,##0&quot;?.&quot;"/>
    <numFmt numFmtId="196" formatCode="#,##0.00&quot;?.&quot;;\-#,##0.00&quot;?.&quot;"/>
    <numFmt numFmtId="197" formatCode="#,##0.00&quot;?.&quot;;[Red]\-#,##0.00&quot;?.&quot;"/>
    <numFmt numFmtId="198" formatCode="_-* #,##0&quot;?.&quot;_-;\-* #,##0&quot;?.&quot;_-;_-* &quot;-&quot;&quot;?.&quot;_-;_-@_-"/>
    <numFmt numFmtId="199" formatCode="_-* #,##0_?_._-;\-* #,##0_?_._-;_-* &quot;-&quot;_?_._-;_-@_-"/>
    <numFmt numFmtId="200" formatCode="_-* #,##0.00&quot;?.&quot;_-;\-* #,##0.00&quot;?.&quot;_-;_-* &quot;-&quot;??&quot;?.&quot;_-;_-@_-"/>
    <numFmt numFmtId="201" formatCode="_-* #,##0.00_?_._-;\-* #,##0.00_?_._-;_-* &quot;-&quot;??_?_._-;_-@_-"/>
    <numFmt numFmtId="202" formatCode="&quot;Yes&quot;;&quot;Yes&quot;;&quot;No&quot;"/>
    <numFmt numFmtId="203" formatCode="&quot;True&quot;;&quot;True&quot;;&quot;False&quot;"/>
    <numFmt numFmtId="204" formatCode="&quot;On&quot;;&quot;On&quot;;&quot;Off&quot;"/>
    <numFmt numFmtId="205" formatCode="0.0"/>
    <numFmt numFmtId="206" formatCode="\+#,##0;\-#,##0;0"/>
    <numFmt numFmtId="207" formatCode="#,##0.00;\-#,##0.00;0.00"/>
    <numFmt numFmtId="208" formatCode="\+#,##0.00;\-#,##0.00;0.00"/>
    <numFmt numFmtId="209" formatCode="[$€-2]\ #,##0.00_);[Red]\([$€-2]\ #,##0.00\)"/>
    <numFmt numFmtId="210" formatCode="0.0%"/>
  </numFmts>
  <fonts count="54">
    <font>
      <sz val="10"/>
      <name val="Arial"/>
      <family val="0"/>
    </font>
    <font>
      <sz val="8"/>
      <name val="Arial"/>
      <family val="2"/>
    </font>
    <font>
      <sz val="10"/>
      <name val="Arial Narrow"/>
      <family val="2"/>
    </font>
    <font>
      <b/>
      <sz val="10"/>
      <name val="Arial Narrow"/>
      <family val="2"/>
    </font>
    <font>
      <i/>
      <sz val="10"/>
      <name val="Arial Narrow"/>
      <family val="2"/>
    </font>
    <font>
      <sz val="8"/>
      <name val="Tahoma"/>
      <family val="2"/>
    </font>
    <font>
      <u val="single"/>
      <sz val="11"/>
      <name val="Arial Narrow"/>
      <family val="2"/>
    </font>
    <font>
      <u val="single"/>
      <sz val="7.5"/>
      <color indexed="36"/>
      <name val="Arial"/>
      <family val="2"/>
    </font>
    <font>
      <u val="single"/>
      <sz val="7.5"/>
      <color indexed="12"/>
      <name val="Arial"/>
      <family val="2"/>
    </font>
    <font>
      <b/>
      <sz val="10"/>
      <name val="Tahoma"/>
      <family val="2"/>
    </font>
    <font>
      <sz val="10"/>
      <name val="Tahoma"/>
      <family val="2"/>
    </font>
    <font>
      <b/>
      <i/>
      <sz val="10"/>
      <name val="Arial Narrow"/>
      <family val="2"/>
    </font>
    <font>
      <sz val="10"/>
      <color indexed="47"/>
      <name val="Arial Narrow"/>
      <family val="2"/>
    </font>
    <font>
      <b/>
      <sz val="12"/>
      <name val="Arial Narrow"/>
      <family val="2"/>
    </font>
    <font>
      <sz val="12"/>
      <name val="Arial Narrow"/>
      <family val="2"/>
    </font>
    <font>
      <b/>
      <u val="single"/>
      <sz val="11"/>
      <name val="Arial Narrow"/>
      <family val="2"/>
    </font>
    <font>
      <b/>
      <u val="single"/>
      <sz val="12"/>
      <name val="Arial Narrow"/>
      <family val="2"/>
    </font>
    <font>
      <sz val="10"/>
      <color indexed="10"/>
      <name val="Arial Narrow"/>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hair"/>
      <bottom style="thin"/>
    </border>
    <border>
      <left style="hair"/>
      <right style="hair"/>
      <top style="hair"/>
      <bottom style="thin"/>
    </border>
    <border>
      <left style="hair"/>
      <right style="medium"/>
      <top style="hair"/>
      <bottom style="thin"/>
    </border>
    <border>
      <left style="hair"/>
      <right>
        <color indexed="63"/>
      </right>
      <top style="hair"/>
      <bottom style="thin"/>
    </border>
    <border>
      <left style="thin"/>
      <right style="medium"/>
      <top style="hair"/>
      <bottom style="thin"/>
    </border>
    <border>
      <left style="medium"/>
      <right>
        <color indexed="63"/>
      </right>
      <top style="hair"/>
      <bottom style="thin"/>
    </border>
    <border>
      <left>
        <color indexed="63"/>
      </left>
      <right style="medium"/>
      <top style="hair"/>
      <bottom style="thin"/>
    </border>
    <border>
      <left style="medium"/>
      <right style="hair"/>
      <top style="hair"/>
      <bottom style="hair"/>
    </border>
    <border>
      <left style="hair"/>
      <right style="hair"/>
      <top style="hair"/>
      <bottom style="hair"/>
    </border>
    <border>
      <left style="hair"/>
      <right>
        <color indexed="63"/>
      </right>
      <top style="hair"/>
      <bottom style="hair"/>
    </border>
    <border>
      <left style="hair"/>
      <right style="medium"/>
      <top style="hair"/>
      <bottom style="hair"/>
    </border>
    <border>
      <left style="thin"/>
      <right style="medium"/>
      <top style="hair"/>
      <bottom style="hair"/>
    </border>
    <border>
      <left style="medium"/>
      <right>
        <color indexed="63"/>
      </right>
      <top style="hair"/>
      <bottom style="hair"/>
    </border>
    <border>
      <left>
        <color indexed="63"/>
      </left>
      <right style="medium"/>
      <top style="hair"/>
      <bottom style="hair"/>
    </border>
    <border>
      <left style="medium"/>
      <right style="hair"/>
      <top style="thin"/>
      <bottom style="hair"/>
    </border>
    <border>
      <left style="hair"/>
      <right style="hair"/>
      <top style="thin"/>
      <bottom style="hair"/>
    </border>
    <border>
      <left style="hair"/>
      <right>
        <color indexed="63"/>
      </right>
      <top style="thin"/>
      <bottom style="hair"/>
    </border>
    <border>
      <left style="hair"/>
      <right style="medium"/>
      <top style="thin"/>
      <bottom style="hair"/>
    </border>
    <border>
      <left style="thin"/>
      <right style="medium"/>
      <top style="thin"/>
      <bottom style="hair"/>
    </border>
    <border>
      <left style="medium"/>
      <right>
        <color indexed="63"/>
      </right>
      <top style="thin"/>
      <bottom style="hair"/>
    </border>
    <border>
      <left>
        <color indexed="63"/>
      </left>
      <right style="medium"/>
      <top style="thin"/>
      <bottom style="hair"/>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hair"/>
      <bottom>
        <color indexed="63"/>
      </bottom>
    </border>
    <border>
      <left>
        <color indexed="63"/>
      </left>
      <right style="medium"/>
      <top style="hair"/>
      <bottom>
        <color indexed="63"/>
      </bottom>
    </border>
    <border>
      <left style="thin"/>
      <right style="medium"/>
      <top style="hair"/>
      <bottom>
        <color indexed="63"/>
      </bottom>
    </border>
    <border>
      <left>
        <color indexed="63"/>
      </left>
      <right style="hair"/>
      <top style="hair"/>
      <bottom style="hair"/>
    </border>
    <border>
      <left>
        <color indexed="63"/>
      </left>
      <right style="hair"/>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style="medium"/>
      <right>
        <color indexed="63"/>
      </right>
      <top>
        <color indexed="63"/>
      </top>
      <bottom style="thick"/>
    </border>
    <border>
      <left>
        <color indexed="63"/>
      </left>
      <right style="medium"/>
      <top>
        <color indexed="63"/>
      </top>
      <bottom style="thick"/>
    </border>
    <border>
      <left style="hair"/>
      <right>
        <color indexed="63"/>
      </right>
      <top style="thick"/>
      <bottom style="hair"/>
    </border>
    <border>
      <left style="medium"/>
      <right style="hair"/>
      <top style="thick"/>
      <bottom style="hair"/>
    </border>
    <border>
      <left style="hair"/>
      <right style="hair"/>
      <top style="thick"/>
      <bottom style="hair"/>
    </border>
    <border>
      <left style="hair"/>
      <right style="medium"/>
      <top style="thick"/>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ck"/>
      <bottom style="hair"/>
    </border>
    <border>
      <left>
        <color indexed="63"/>
      </left>
      <right style="medium"/>
      <top style="thick"/>
      <bottom style="hair"/>
    </border>
    <border>
      <left style="hair"/>
      <right>
        <color indexed="63"/>
      </right>
      <top style="dashed"/>
      <bottom style="hair"/>
    </border>
    <border>
      <left style="medium"/>
      <right style="hair"/>
      <top style="dashed"/>
      <bottom style="hair"/>
    </border>
    <border>
      <left style="hair"/>
      <right style="hair"/>
      <top style="dashed"/>
      <bottom style="hair"/>
    </border>
    <border>
      <left style="hair"/>
      <right style="medium"/>
      <top style="dashed"/>
      <bottom style="hair"/>
    </border>
    <border>
      <left style="hair"/>
      <right>
        <color indexed="63"/>
      </right>
      <top style="thick"/>
      <bottom>
        <color indexed="63"/>
      </bottom>
    </border>
    <border>
      <left style="medium"/>
      <right style="hair"/>
      <top style="thick"/>
      <bottom>
        <color indexed="63"/>
      </bottom>
    </border>
    <border>
      <left style="hair"/>
      <right style="hair"/>
      <top style="thick"/>
      <bottom>
        <color indexed="63"/>
      </bottom>
    </border>
    <border>
      <left style="hair"/>
      <right style="medium"/>
      <top style="thick"/>
      <bottom>
        <color indexed="63"/>
      </bottom>
    </border>
    <border>
      <left style="thin"/>
      <right style="medium"/>
      <top style="thick"/>
      <bottom>
        <color indexed="63"/>
      </bottom>
    </border>
    <border>
      <left style="hair"/>
      <right>
        <color indexed="63"/>
      </right>
      <top style="dotted"/>
      <bottom style="hair"/>
    </border>
    <border>
      <left style="medium"/>
      <right style="hair"/>
      <top style="dotted"/>
      <bottom style="hair"/>
    </border>
    <border>
      <left style="hair"/>
      <right style="hair"/>
      <top style="dotted"/>
      <bottom style="hair"/>
    </border>
    <border>
      <left style="hair"/>
      <right style="medium"/>
      <top style="dotted"/>
      <bottom style="hair"/>
    </border>
    <border>
      <left style="hair"/>
      <right>
        <color indexed="63"/>
      </right>
      <top style="hair"/>
      <bottom style="dashed"/>
    </border>
    <border>
      <left style="medium"/>
      <right style="hair"/>
      <top style="hair"/>
      <bottom style="dashed"/>
    </border>
    <border>
      <left style="hair"/>
      <right style="hair"/>
      <top style="hair"/>
      <bottom style="dashed"/>
    </border>
    <border>
      <left style="hair"/>
      <right style="medium"/>
      <top style="hair"/>
      <bottom style="dashed"/>
    </border>
    <border>
      <left style="thick"/>
      <right>
        <color indexed="63"/>
      </right>
      <top style="hair"/>
      <bottom>
        <color indexed="63"/>
      </bottom>
    </border>
    <border>
      <left>
        <color indexed="63"/>
      </left>
      <right>
        <color indexed="63"/>
      </right>
      <top style="thin"/>
      <bottom style="hair"/>
    </border>
    <border>
      <left>
        <color indexed="63"/>
      </left>
      <right>
        <color indexed="63"/>
      </right>
      <top style="thick"/>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thick"/>
      <bottom>
        <color indexed="63"/>
      </bottom>
    </border>
    <border>
      <left>
        <color indexed="63"/>
      </left>
      <right>
        <color indexed="63"/>
      </right>
      <top style="dotted"/>
      <bottom style="hair"/>
    </border>
    <border>
      <left>
        <color indexed="63"/>
      </left>
      <right>
        <color indexed="63"/>
      </right>
      <top style="hair"/>
      <bottom style="dashed"/>
    </border>
    <border>
      <left>
        <color indexed="63"/>
      </left>
      <right>
        <color indexed="63"/>
      </right>
      <top style="dashed"/>
      <bottom style="hair"/>
    </border>
    <border>
      <left style="hair"/>
      <right>
        <color indexed="63"/>
      </right>
      <top style="hair"/>
      <bottom style="double"/>
    </border>
    <border>
      <left>
        <color indexed="63"/>
      </left>
      <right>
        <color indexed="63"/>
      </right>
      <top style="hair"/>
      <bottom style="double"/>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hair"/>
      <top style="medium"/>
      <bottom style="thin"/>
    </border>
    <border>
      <left style="hair"/>
      <right style="hair"/>
      <top style="medium"/>
      <bottom style="thin"/>
    </border>
    <border>
      <left style="hair"/>
      <right>
        <color indexed="63"/>
      </right>
      <top style="medium"/>
      <bottom style="thin"/>
    </border>
    <border>
      <left style="hair"/>
      <right style="medium"/>
      <top style="medium"/>
      <bottom style="thin"/>
    </border>
    <border>
      <left>
        <color indexed="63"/>
      </left>
      <right style="hair"/>
      <top style="medium"/>
      <bottom style="thin"/>
    </border>
    <border>
      <left style="medium"/>
      <right style="hair"/>
      <top style="thin"/>
      <bottom style="medium"/>
    </border>
    <border>
      <left style="hair"/>
      <right style="hair"/>
      <top style="thin"/>
      <bottom style="medium"/>
    </border>
    <border>
      <left style="hair"/>
      <right>
        <color indexed="63"/>
      </right>
      <top style="thin"/>
      <bottom style="medium"/>
    </border>
    <border>
      <left style="hair"/>
      <right style="medium"/>
      <top style="thin"/>
      <bottom style="medium"/>
    </border>
    <border>
      <left style="thin"/>
      <right style="medium"/>
      <top style="thin"/>
      <bottom style="medium"/>
    </border>
    <border>
      <left>
        <color indexed="63"/>
      </left>
      <right style="hair"/>
      <top style="thin"/>
      <bottom style="medium"/>
    </border>
    <border>
      <left>
        <color indexed="63"/>
      </left>
      <right>
        <color indexed="63"/>
      </right>
      <top style="medium"/>
      <bottom style="hair"/>
    </border>
    <border>
      <left style="hair"/>
      <right>
        <color indexed="63"/>
      </right>
      <top style="medium"/>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thin"/>
      <right style="medium"/>
      <top style="medium"/>
      <bottom style="hair"/>
    </border>
    <border>
      <left style="medium"/>
      <right>
        <color indexed="63"/>
      </right>
      <top style="medium"/>
      <bottom style="hair"/>
    </border>
    <border>
      <left>
        <color indexed="63"/>
      </left>
      <right style="medium"/>
      <top style="medium"/>
      <bottom style="hair"/>
    </border>
    <border>
      <left>
        <color indexed="63"/>
      </left>
      <right style="hair"/>
      <top>
        <color indexed="63"/>
      </top>
      <bottom style="hair"/>
    </border>
    <border>
      <left style="thin"/>
      <right style="medium"/>
      <top>
        <color indexed="63"/>
      </top>
      <bottom style="hair"/>
    </border>
    <border>
      <left style="medium"/>
      <right>
        <color indexed="63"/>
      </right>
      <top>
        <color indexed="63"/>
      </top>
      <bottom style="hair"/>
    </border>
    <border>
      <left>
        <color indexed="63"/>
      </left>
      <right style="medium"/>
      <top>
        <color indexed="63"/>
      </top>
      <bottom style="hair"/>
    </border>
    <border>
      <left style="medium"/>
      <right style="hair"/>
      <top style="hair"/>
      <bottom style="double"/>
    </border>
    <border>
      <left style="hair"/>
      <right style="hair"/>
      <top style="hair"/>
      <bottom style="double"/>
    </border>
    <border>
      <left style="hair"/>
      <right style="medium"/>
      <top style="hair"/>
      <bottom style="double"/>
    </border>
    <border>
      <left style="thin"/>
      <right style="medium"/>
      <top style="hair"/>
      <bottom style="double"/>
    </border>
    <border>
      <left>
        <color indexed="63"/>
      </left>
      <right>
        <color indexed="63"/>
      </right>
      <top>
        <color indexed="63"/>
      </top>
      <bottom style="thick"/>
    </border>
    <border>
      <left style="hair"/>
      <right style="hair"/>
      <top>
        <color indexed="63"/>
      </top>
      <bottom style="thick"/>
    </border>
    <border>
      <left style="hair"/>
      <right>
        <color indexed="63"/>
      </right>
      <top style="double"/>
      <bottom style="thick"/>
    </border>
    <border>
      <left style="medium"/>
      <right style="hair"/>
      <top style="double"/>
      <bottom style="thick"/>
    </border>
    <border>
      <left style="hair"/>
      <right style="hair"/>
      <top style="double"/>
      <bottom style="thick"/>
    </border>
    <border>
      <left style="hair"/>
      <right style="medium"/>
      <top style="double"/>
      <bottom style="thick"/>
    </border>
    <border>
      <left style="thin"/>
      <right style="medium"/>
      <top style="double"/>
      <bottom style="thick"/>
    </border>
    <border>
      <left style="hair"/>
      <right>
        <color indexed="63"/>
      </right>
      <top>
        <color indexed="63"/>
      </top>
      <bottom style="thick"/>
    </border>
    <border>
      <left>
        <color indexed="63"/>
      </left>
      <right>
        <color indexed="63"/>
      </right>
      <top style="double"/>
      <bottom style="thick"/>
    </border>
    <border>
      <left style="thin"/>
      <right style="medium"/>
      <top style="thick"/>
      <bottom style="hair"/>
    </border>
    <border>
      <left style="thin"/>
      <right style="medium"/>
      <top style="dotted"/>
      <bottom style="hair"/>
    </border>
    <border>
      <left style="thin"/>
      <right style="medium"/>
      <top style="hair"/>
      <bottom style="dashed"/>
    </border>
    <border>
      <left style="thin"/>
      <right style="medium"/>
      <top style="dashed"/>
      <bottom style="hair"/>
    </border>
    <border>
      <left style="medium"/>
      <right>
        <color indexed="63"/>
      </right>
      <top style="dashed"/>
      <bottom style="hair"/>
    </border>
    <border>
      <left>
        <color indexed="63"/>
      </left>
      <right style="medium"/>
      <top style="dashed"/>
      <bottom style="hair"/>
    </border>
    <border>
      <left style="medium"/>
      <right>
        <color indexed="63"/>
      </right>
      <top style="thin"/>
      <bottom>
        <color indexed="63"/>
      </bottom>
    </border>
    <border>
      <left>
        <color indexed="63"/>
      </left>
      <right style="medium"/>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hair"/>
      <top style="thick"/>
      <bottom style="thick"/>
    </border>
    <border>
      <left style="medium"/>
      <right style="hair"/>
      <top>
        <color indexed="63"/>
      </top>
      <bottom style="thick"/>
    </border>
    <border>
      <left style="hair"/>
      <right style="medium"/>
      <top>
        <color indexed="63"/>
      </top>
      <bottom style="thick"/>
    </border>
    <border>
      <left style="thin"/>
      <right style="medium"/>
      <top>
        <color indexed="63"/>
      </top>
      <bottom style="thick"/>
    </border>
    <border>
      <left style="thick"/>
      <right>
        <color indexed="63"/>
      </right>
      <top>
        <color indexed="63"/>
      </top>
      <bottom style="hair"/>
    </border>
    <border>
      <left style="thick"/>
      <right>
        <color indexed="63"/>
      </right>
      <top style="hair"/>
      <bottom style="hair"/>
    </border>
    <border>
      <left style="medium"/>
      <right style="hair"/>
      <top style="thin"/>
      <bottom>
        <color indexed="63"/>
      </bottom>
    </border>
    <border>
      <left style="medium"/>
      <right>
        <color indexed="63"/>
      </right>
      <top style="hair"/>
      <bottom style="medium"/>
    </border>
    <border>
      <left>
        <color indexed="63"/>
      </left>
      <right style="medium"/>
      <top style="hair"/>
      <bottom style="medium"/>
    </border>
    <border>
      <left style="medium"/>
      <right style="hair"/>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thin"/>
      <right style="medium"/>
      <top style="hair"/>
      <bottom style="medium"/>
    </border>
    <border>
      <left style="thick"/>
      <right>
        <color indexed="63"/>
      </right>
      <top style="double"/>
      <bottom style="medium"/>
    </border>
    <border>
      <left>
        <color indexed="63"/>
      </left>
      <right>
        <color indexed="63"/>
      </right>
      <top style="double"/>
      <bottom style="medium"/>
    </border>
    <border>
      <left>
        <color indexed="63"/>
      </left>
      <right style="hair"/>
      <top style="double"/>
      <bottom style="medium"/>
    </border>
    <border>
      <left style="hair"/>
      <right>
        <color indexed="63"/>
      </right>
      <top style="double"/>
      <bottom style="medium"/>
    </border>
    <border>
      <left style="medium"/>
      <right style="hair"/>
      <top style="double"/>
      <bottom style="medium"/>
    </border>
    <border>
      <left style="hair"/>
      <right style="hair"/>
      <top style="double"/>
      <bottom style="medium"/>
    </border>
    <border>
      <left style="hair"/>
      <right style="medium"/>
      <top style="double"/>
      <bottom style="medium"/>
    </border>
    <border>
      <left style="thin"/>
      <right style="medium"/>
      <top style="double"/>
      <bottom style="medium"/>
    </border>
    <border>
      <left style="thick"/>
      <right style="hair"/>
      <top>
        <color indexed="63"/>
      </top>
      <bottom style="hair"/>
    </border>
    <border>
      <left style="thick"/>
      <right style="hair"/>
      <top style="hair"/>
      <bottom style="hair"/>
    </border>
    <border>
      <left style="thick"/>
      <right style="hair"/>
      <top style="hair"/>
      <bottom>
        <color indexed="63"/>
      </bottom>
    </border>
    <border>
      <left style="thick"/>
      <right style="hair"/>
      <top style="hair"/>
      <bottom style="medium"/>
    </border>
    <border>
      <left>
        <color indexed="63"/>
      </left>
      <right>
        <color indexed="63"/>
      </right>
      <top style="hair"/>
      <bottom style="medium"/>
    </border>
    <border>
      <left style="hair"/>
      <right style="medium"/>
      <top style="hair"/>
      <bottom style="medium"/>
    </border>
    <border>
      <left style="medium"/>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style="hair"/>
      <right style="hair"/>
      <top style="medium"/>
      <bottom>
        <color indexed="63"/>
      </bottom>
    </border>
    <border>
      <left style="hair"/>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4">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3" fontId="2" fillId="0" borderId="11" xfId="0" applyNumberFormat="1" applyFont="1" applyFill="1" applyBorder="1" applyAlignment="1">
      <alignment vertical="top"/>
    </xf>
    <xf numFmtId="3" fontId="2" fillId="0" borderId="13" xfId="0" applyNumberFormat="1" applyFont="1" applyFill="1" applyBorder="1" applyAlignment="1">
      <alignment vertical="top"/>
    </xf>
    <xf numFmtId="3" fontId="2" fillId="0" borderId="14" xfId="0" applyNumberFormat="1" applyFont="1" applyFill="1" applyBorder="1" applyAlignment="1">
      <alignment vertical="top"/>
    </xf>
    <xf numFmtId="0" fontId="2" fillId="0" borderId="13" xfId="0" applyFont="1" applyFill="1" applyBorder="1" applyAlignment="1">
      <alignment horizontal="center" vertical="center" wrapText="1"/>
    </xf>
    <xf numFmtId="0" fontId="2" fillId="0" borderId="15" xfId="0" applyFont="1" applyFill="1" applyBorder="1" applyAlignment="1">
      <alignment vertical="top"/>
    </xf>
    <xf numFmtId="0" fontId="2" fillId="0" borderId="16" xfId="0" applyFont="1" applyFill="1" applyBorder="1" applyAlignment="1">
      <alignment vertical="top"/>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7" xfId="0" applyFont="1" applyFill="1" applyBorder="1" applyAlignment="1">
      <alignment vertical="top"/>
    </xf>
    <xf numFmtId="3" fontId="2" fillId="0" borderId="18" xfId="0" applyNumberFormat="1" applyFont="1" applyFill="1" applyBorder="1" applyAlignment="1">
      <alignment vertical="top"/>
    </xf>
    <xf numFmtId="3" fontId="2" fillId="0" borderId="19" xfId="0" applyNumberFormat="1" applyFont="1" applyFill="1" applyBorder="1" applyAlignment="1">
      <alignment vertical="top"/>
    </xf>
    <xf numFmtId="3" fontId="2" fillId="0" borderId="21" xfId="0" applyNumberFormat="1" applyFont="1" applyFill="1" applyBorder="1" applyAlignment="1">
      <alignment vertical="top"/>
    </xf>
    <xf numFmtId="0" fontId="2" fillId="0" borderId="22" xfId="0" applyFont="1" applyFill="1" applyBorder="1" applyAlignment="1">
      <alignment vertical="top"/>
    </xf>
    <xf numFmtId="0" fontId="2" fillId="0" borderId="23" xfId="0" applyFont="1" applyFill="1" applyBorder="1" applyAlignment="1">
      <alignment vertical="top"/>
    </xf>
    <xf numFmtId="0" fontId="2" fillId="0" borderId="10" xfId="0" applyFont="1" applyFill="1" applyBorder="1" applyAlignment="1">
      <alignment vertical="top"/>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4" xfId="0" applyFont="1" applyFill="1" applyBorder="1" applyAlignment="1">
      <alignment vertical="top"/>
    </xf>
    <xf numFmtId="3" fontId="2" fillId="0" borderId="25" xfId="0" applyNumberFormat="1" applyFont="1" applyFill="1" applyBorder="1" applyAlignment="1">
      <alignment vertical="top"/>
    </xf>
    <xf numFmtId="3" fontId="2" fillId="0" borderId="26" xfId="0" applyNumberFormat="1" applyFont="1" applyFill="1" applyBorder="1" applyAlignment="1">
      <alignment vertical="top"/>
    </xf>
    <xf numFmtId="3" fontId="2" fillId="0" borderId="28" xfId="0" applyNumberFormat="1" applyFont="1" applyFill="1" applyBorder="1" applyAlignment="1">
      <alignment vertical="top"/>
    </xf>
    <xf numFmtId="0" fontId="2" fillId="0" borderId="29" xfId="0" applyFont="1" applyFill="1" applyBorder="1" applyAlignment="1">
      <alignment vertical="top"/>
    </xf>
    <xf numFmtId="0" fontId="2" fillId="0" borderId="30" xfId="0" applyFont="1" applyFill="1" applyBorder="1" applyAlignment="1">
      <alignment vertical="top"/>
    </xf>
    <xf numFmtId="0" fontId="2" fillId="0" borderId="26" xfId="0" applyFont="1" applyFill="1" applyBorder="1" applyAlignment="1">
      <alignment horizontal="left" vertical="top" wrapText="1" indent="1"/>
    </xf>
    <xf numFmtId="0" fontId="4" fillId="0" borderId="19" xfId="0" applyFont="1" applyFill="1" applyBorder="1" applyAlignment="1">
      <alignment horizontal="left" vertical="top" wrapText="1" indent="2"/>
    </xf>
    <xf numFmtId="0" fontId="2" fillId="0" borderId="19" xfId="0" applyFont="1" applyFill="1" applyBorder="1" applyAlignment="1">
      <alignment horizontal="left" vertical="top" wrapText="1" indent="1"/>
    </xf>
    <xf numFmtId="0" fontId="2" fillId="0" borderId="13" xfId="0" applyFont="1" applyFill="1" applyBorder="1" applyAlignment="1">
      <alignment horizontal="left" vertical="top" wrapText="1" indent="1"/>
    </xf>
    <xf numFmtId="0" fontId="2" fillId="0" borderId="19" xfId="0" applyFont="1" applyFill="1" applyBorder="1" applyAlignment="1">
      <alignment horizontal="left" vertical="top" wrapText="1"/>
    </xf>
    <xf numFmtId="0" fontId="2" fillId="0" borderId="19" xfId="0" applyFont="1" applyFill="1" applyBorder="1" applyAlignment="1">
      <alignment horizontal="left" vertical="top" wrapText="1" indent="2"/>
    </xf>
    <xf numFmtId="0" fontId="2" fillId="0" borderId="13" xfId="0" applyFont="1" applyFill="1" applyBorder="1" applyAlignment="1">
      <alignment horizontal="left" vertical="top" wrapText="1"/>
    </xf>
    <xf numFmtId="0" fontId="2" fillId="0" borderId="13" xfId="0" applyFont="1" applyFill="1" applyBorder="1" applyAlignment="1">
      <alignment horizontal="left" vertical="top" wrapText="1" indent="2"/>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1" xfId="0" applyFont="1" applyFill="1" applyBorder="1" applyAlignment="1">
      <alignment vertical="top"/>
    </xf>
    <xf numFmtId="3" fontId="2" fillId="0" borderId="32" xfId="0" applyNumberFormat="1" applyFont="1" applyFill="1" applyBorder="1" applyAlignment="1">
      <alignment vertical="top"/>
    </xf>
    <xf numFmtId="0" fontId="2" fillId="0" borderId="43" xfId="0" applyFont="1" applyFill="1" applyBorder="1" applyAlignment="1">
      <alignment vertical="top"/>
    </xf>
    <xf numFmtId="0" fontId="2" fillId="0" borderId="44" xfId="0" applyFont="1" applyFill="1" applyBorder="1" applyAlignment="1">
      <alignment vertical="top"/>
    </xf>
    <xf numFmtId="3" fontId="2" fillId="0" borderId="33" xfId="0" applyNumberFormat="1" applyFont="1" applyFill="1" applyBorder="1" applyAlignment="1">
      <alignment vertical="top"/>
    </xf>
    <xf numFmtId="3" fontId="2" fillId="0" borderId="45" xfId="0" applyNumberFormat="1" applyFont="1" applyFill="1" applyBorder="1" applyAlignment="1">
      <alignment vertical="top"/>
    </xf>
    <xf numFmtId="0" fontId="2" fillId="0" borderId="38" xfId="0" applyFont="1" applyFill="1" applyBorder="1" applyAlignment="1">
      <alignment horizontal="left" vertical="top" wrapText="1"/>
    </xf>
    <xf numFmtId="0" fontId="2" fillId="0" borderId="38" xfId="0" applyFont="1" applyFill="1" applyBorder="1" applyAlignment="1">
      <alignment horizontal="left" vertical="top" wrapText="1" indent="1"/>
    </xf>
    <xf numFmtId="0" fontId="2" fillId="0" borderId="0" xfId="0" applyFont="1" applyFill="1" applyBorder="1" applyAlignment="1">
      <alignment vertical="top"/>
    </xf>
    <xf numFmtId="0" fontId="2" fillId="0" borderId="46" xfId="0" applyFont="1" applyFill="1" applyBorder="1" applyAlignment="1">
      <alignment vertical="top"/>
    </xf>
    <xf numFmtId="0" fontId="2" fillId="0" borderId="47" xfId="0" applyFont="1" applyFill="1" applyBorder="1" applyAlignment="1">
      <alignment vertical="top"/>
    </xf>
    <xf numFmtId="0" fontId="2" fillId="0" borderId="48" xfId="0" applyFont="1" applyFill="1" applyBorder="1" applyAlignment="1">
      <alignment vertical="top"/>
    </xf>
    <xf numFmtId="0" fontId="2" fillId="0" borderId="49" xfId="0" applyFont="1" applyFill="1" applyBorder="1" applyAlignment="1">
      <alignment vertical="top"/>
    </xf>
    <xf numFmtId="0" fontId="2" fillId="0" borderId="50"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vertical="top"/>
    </xf>
    <xf numFmtId="0" fontId="2" fillId="0" borderId="53" xfId="0" applyFont="1" applyFill="1" applyBorder="1" applyAlignment="1">
      <alignment vertical="top"/>
    </xf>
    <xf numFmtId="0" fontId="2" fillId="0" borderId="0" xfId="0" applyFont="1" applyFill="1" applyAlignment="1">
      <alignment horizontal="right" vertical="top"/>
    </xf>
    <xf numFmtId="0" fontId="2" fillId="0" borderId="0" xfId="0" applyFont="1" applyFill="1" applyAlignment="1">
      <alignment vertical="top"/>
    </xf>
    <xf numFmtId="0" fontId="2" fillId="0" borderId="0" xfId="0" applyFont="1" applyFill="1" applyBorder="1" applyAlignment="1">
      <alignment horizontal="center" vertical="center" wrapText="1"/>
    </xf>
    <xf numFmtId="0" fontId="3" fillId="0" borderId="0" xfId="0" applyFont="1" applyFill="1" applyBorder="1" applyAlignment="1">
      <alignment vertical="top"/>
    </xf>
    <xf numFmtId="0" fontId="2" fillId="0" borderId="54" xfId="0" applyFont="1" applyFill="1" applyBorder="1" applyAlignment="1">
      <alignment horizontal="left" vertical="top"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16" fillId="0" borderId="0" xfId="0" applyFont="1" applyFill="1" applyBorder="1" applyAlignment="1">
      <alignment vertical="top"/>
    </xf>
    <xf numFmtId="0" fontId="2" fillId="0" borderId="58" xfId="0" applyFont="1" applyFill="1" applyBorder="1" applyAlignment="1">
      <alignment vertical="top"/>
    </xf>
    <xf numFmtId="0" fontId="2" fillId="0" borderId="59" xfId="0" applyFont="1" applyFill="1" applyBorder="1" applyAlignment="1">
      <alignment vertical="top"/>
    </xf>
    <xf numFmtId="0" fontId="2" fillId="0" borderId="60" xfId="0" applyFont="1" applyFill="1" applyBorder="1" applyAlignment="1">
      <alignment vertical="top"/>
    </xf>
    <xf numFmtId="0" fontId="2" fillId="0" borderId="61" xfId="0" applyFont="1" applyFill="1" applyBorder="1" applyAlignment="1">
      <alignment vertical="top"/>
    </xf>
    <xf numFmtId="0" fontId="2" fillId="0" borderId="62" xfId="0" applyFont="1" applyFill="1" applyBorder="1" applyAlignment="1" quotePrefix="1">
      <alignment horizontal="left" vertical="top"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left" vertical="top"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7" xfId="0" applyFont="1" applyFill="1" applyBorder="1" applyAlignment="1">
      <alignment vertical="top"/>
    </xf>
    <xf numFmtId="3" fontId="2" fillId="0" borderId="68" xfId="0" applyNumberFormat="1" applyFont="1" applyFill="1" applyBorder="1" applyAlignment="1">
      <alignment vertical="top"/>
    </xf>
    <xf numFmtId="3" fontId="2" fillId="0" borderId="66" xfId="0" applyNumberFormat="1" applyFont="1" applyFill="1" applyBorder="1" applyAlignment="1">
      <alignment vertical="top"/>
    </xf>
    <xf numFmtId="3" fontId="2" fillId="0" borderId="70" xfId="0" applyNumberFormat="1" applyFont="1" applyFill="1" applyBorder="1" applyAlignment="1">
      <alignment vertical="top"/>
    </xf>
    <xf numFmtId="0" fontId="2" fillId="0" borderId="71" xfId="0" applyFont="1" applyFill="1" applyBorder="1" applyAlignment="1" quotePrefix="1">
      <alignment horizontal="left" vertical="top" wrapTex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left" vertical="top"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79"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80" xfId="0" applyFont="1" applyFill="1" applyBorder="1" applyAlignment="1">
      <alignment horizontal="left" vertical="top" wrapText="1"/>
    </xf>
    <xf numFmtId="0" fontId="2" fillId="0" borderId="81" xfId="0" applyFont="1" applyFill="1" applyBorder="1" applyAlignment="1">
      <alignment horizontal="left" vertical="top" wrapText="1"/>
    </xf>
    <xf numFmtId="0" fontId="2" fillId="0" borderId="82" xfId="0" applyFont="1" applyFill="1" applyBorder="1" applyAlignment="1">
      <alignment horizontal="left" vertical="top" wrapText="1"/>
    </xf>
    <xf numFmtId="0" fontId="2" fillId="0" borderId="83" xfId="0" applyFont="1" applyFill="1" applyBorder="1" applyAlignment="1">
      <alignment horizontal="left" vertical="top" wrapText="1"/>
    </xf>
    <xf numFmtId="0" fontId="2" fillId="0" borderId="84" xfId="0" applyFont="1" applyFill="1" applyBorder="1" applyAlignment="1">
      <alignment horizontal="left" vertical="top" wrapText="1"/>
    </xf>
    <xf numFmtId="0" fontId="2" fillId="0" borderId="85" xfId="0" applyFont="1" applyFill="1" applyBorder="1" applyAlignment="1" quotePrefix="1">
      <alignment horizontal="left" vertical="top" wrapText="1"/>
    </xf>
    <xf numFmtId="0" fontId="2" fillId="0" borderId="86" xfId="0" applyFont="1" applyFill="1" applyBorder="1" applyAlignment="1">
      <alignment horizontal="left" vertical="top" wrapText="1"/>
    </xf>
    <xf numFmtId="0" fontId="2" fillId="0" borderId="87" xfId="0" applyFont="1" applyFill="1" applyBorder="1" applyAlignment="1" quotePrefix="1">
      <alignment horizontal="left" vertical="top" wrapText="1"/>
    </xf>
    <xf numFmtId="0" fontId="4" fillId="0" borderId="5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88" xfId="0" applyFont="1" applyFill="1" applyBorder="1" applyAlignment="1">
      <alignment horizontal="left" vertical="top" wrapText="1"/>
    </xf>
    <xf numFmtId="0" fontId="3" fillId="0" borderId="89"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82" xfId="0" applyFont="1" applyFill="1" applyBorder="1" applyAlignment="1">
      <alignment horizontal="left" vertical="top" wrapText="1"/>
    </xf>
    <xf numFmtId="0" fontId="2" fillId="0" borderId="33" xfId="0" applyFont="1" applyFill="1" applyBorder="1" applyAlignment="1">
      <alignment horizontal="left" vertical="top" wrapText="1" indent="2"/>
    </xf>
    <xf numFmtId="3" fontId="2" fillId="0" borderId="48" xfId="0" applyNumberFormat="1" applyFont="1" applyFill="1" applyBorder="1" applyAlignment="1">
      <alignment vertical="top"/>
    </xf>
    <xf numFmtId="0" fontId="2" fillId="0" borderId="33" xfId="0" applyFont="1" applyFill="1" applyBorder="1" applyAlignment="1">
      <alignment horizontal="left" vertical="top" wrapText="1" indent="1"/>
    </xf>
    <xf numFmtId="0" fontId="2" fillId="0" borderId="40" xfId="0" applyFont="1" applyFill="1" applyBorder="1" applyAlignment="1">
      <alignment vertical="top"/>
    </xf>
    <xf numFmtId="3" fontId="2" fillId="0" borderId="41" xfId="0" applyNumberFormat="1" applyFont="1" applyFill="1" applyBorder="1" applyAlignment="1">
      <alignment vertical="top"/>
    </xf>
    <xf numFmtId="3" fontId="2" fillId="0" borderId="35" xfId="0" applyNumberFormat="1" applyFont="1" applyFill="1" applyBorder="1" applyAlignment="1">
      <alignment vertical="top"/>
    </xf>
    <xf numFmtId="3" fontId="2" fillId="0" borderId="90" xfId="0" applyNumberFormat="1" applyFont="1" applyFill="1" applyBorder="1" applyAlignment="1">
      <alignment vertical="top"/>
    </xf>
    <xf numFmtId="0" fontId="13" fillId="0" borderId="0" xfId="0" applyFont="1" applyFill="1" applyAlignment="1">
      <alignment vertical="top"/>
    </xf>
    <xf numFmtId="0" fontId="14" fillId="0" borderId="0" xfId="0" applyFont="1" applyFill="1" applyAlignment="1">
      <alignment vertical="top"/>
    </xf>
    <xf numFmtId="0" fontId="3" fillId="0" borderId="58" xfId="0" applyFont="1" applyFill="1" applyBorder="1" applyAlignment="1">
      <alignment vertical="top"/>
    </xf>
    <xf numFmtId="0" fontId="2" fillId="0" borderId="91" xfId="0" applyFont="1" applyFill="1" applyBorder="1" applyAlignment="1">
      <alignment horizontal="left" vertical="top"/>
    </xf>
    <xf numFmtId="0" fontId="2" fillId="0" borderId="91" xfId="0" applyFont="1" applyFill="1" applyBorder="1" applyAlignment="1">
      <alignment vertical="top"/>
    </xf>
    <xf numFmtId="0" fontId="3" fillId="0" borderId="48" xfId="0" applyFont="1" applyFill="1" applyBorder="1" applyAlignment="1">
      <alignment vertical="top"/>
    </xf>
    <xf numFmtId="0" fontId="2" fillId="0" borderId="0" xfId="0" applyFont="1" applyFill="1" applyBorder="1" applyAlignment="1">
      <alignment horizontal="left" vertical="top"/>
    </xf>
    <xf numFmtId="0" fontId="2" fillId="0" borderId="92" xfId="0" applyFont="1" applyFill="1" applyBorder="1" applyAlignment="1">
      <alignment vertical="top"/>
    </xf>
    <xf numFmtId="0" fontId="2" fillId="0" borderId="93" xfId="0" applyFont="1" applyFill="1" applyBorder="1" applyAlignment="1">
      <alignment vertical="top"/>
    </xf>
    <xf numFmtId="0" fontId="2" fillId="0" borderId="94" xfId="0" applyFont="1" applyFill="1" applyBorder="1" applyAlignment="1">
      <alignment horizontal="centerContinuous" vertical="center" wrapText="1"/>
    </xf>
    <xf numFmtId="0" fontId="2" fillId="0" borderId="95" xfId="0" applyFont="1" applyFill="1" applyBorder="1" applyAlignment="1">
      <alignment horizontal="centerContinuous" vertical="center" wrapText="1"/>
    </xf>
    <xf numFmtId="0" fontId="2" fillId="0" borderId="96" xfId="0" applyFont="1" applyFill="1" applyBorder="1" applyAlignment="1">
      <alignment horizontal="centerContinuous" vertical="center" wrapText="1"/>
    </xf>
    <xf numFmtId="0" fontId="2" fillId="0" borderId="97" xfId="0" applyFont="1" applyFill="1" applyBorder="1" applyAlignment="1">
      <alignment horizontal="centerContinuous" vertical="center" wrapText="1"/>
    </xf>
    <xf numFmtId="0" fontId="2" fillId="0" borderId="94"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99" xfId="0" applyFont="1" applyFill="1" applyBorder="1" applyAlignment="1">
      <alignment horizontal="centerContinuous" vertical="center" wrapText="1"/>
    </xf>
    <xf numFmtId="0" fontId="2" fillId="0" borderId="100" xfId="0" applyFont="1" applyFill="1" applyBorder="1" applyAlignment="1">
      <alignment horizontal="centerContinuous" vertical="center" wrapText="1"/>
    </xf>
    <xf numFmtId="0" fontId="2" fillId="0" borderId="101" xfId="0" applyFont="1" applyFill="1" applyBorder="1" applyAlignment="1">
      <alignment horizontal="centerContinuous" vertical="center" wrapText="1"/>
    </xf>
    <xf numFmtId="0" fontId="2" fillId="0" borderId="102" xfId="0" applyFont="1" applyFill="1" applyBorder="1" applyAlignment="1">
      <alignment horizontal="centerContinuous" vertical="center" wrapText="1"/>
    </xf>
    <xf numFmtId="0" fontId="2" fillId="0" borderId="103" xfId="0" applyFont="1" applyFill="1" applyBorder="1" applyAlignment="1">
      <alignment horizontal="centerContinuous" vertical="center" wrapText="1"/>
    </xf>
    <xf numFmtId="0" fontId="2" fillId="0" borderId="99"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00" xfId="0" applyFont="1" applyFill="1" applyBorder="1" applyAlignment="1">
      <alignment horizontal="center" vertical="center" textRotation="90" wrapText="1"/>
    </xf>
    <xf numFmtId="0" fontId="2" fillId="0" borderId="101" xfId="0" applyFont="1" applyFill="1" applyBorder="1" applyAlignment="1">
      <alignment horizontal="center" vertical="center" textRotation="90" wrapText="1"/>
    </xf>
    <xf numFmtId="0" fontId="2" fillId="0" borderId="103"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105" xfId="0" applyFont="1" applyFill="1" applyBorder="1" applyAlignment="1">
      <alignment horizontal="left" vertical="top" wrapText="1"/>
    </xf>
    <xf numFmtId="0" fontId="2" fillId="0" borderId="106" xfId="0" applyFont="1" applyFill="1" applyBorder="1" applyAlignment="1">
      <alignment horizontal="left" vertical="top" wrapText="1"/>
    </xf>
    <xf numFmtId="0" fontId="2" fillId="0" borderId="107"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107" xfId="0" applyFont="1" applyFill="1" applyBorder="1" applyAlignment="1">
      <alignment vertical="top"/>
    </xf>
    <xf numFmtId="3" fontId="2" fillId="0" borderId="108" xfId="0" applyNumberFormat="1" applyFont="1" applyFill="1" applyBorder="1" applyAlignment="1">
      <alignment vertical="top"/>
    </xf>
    <xf numFmtId="3" fontId="2" fillId="0" borderId="106" xfId="0" applyNumberFormat="1" applyFont="1" applyFill="1" applyBorder="1" applyAlignment="1">
      <alignment vertical="top"/>
    </xf>
    <xf numFmtId="3" fontId="2" fillId="0" borderId="110" xfId="0" applyNumberFormat="1" applyFont="1" applyFill="1" applyBorder="1" applyAlignment="1">
      <alignment vertical="top"/>
    </xf>
    <xf numFmtId="0" fontId="2" fillId="0" borderId="111" xfId="0" applyFont="1" applyFill="1" applyBorder="1" applyAlignment="1">
      <alignment vertical="top"/>
    </xf>
    <xf numFmtId="0" fontId="2" fillId="0" borderId="112" xfId="0" applyFont="1" applyFill="1" applyBorder="1" applyAlignment="1">
      <alignment vertical="top"/>
    </xf>
    <xf numFmtId="0" fontId="2" fillId="0" borderId="36" xfId="0" applyFont="1" applyFill="1" applyBorder="1" applyAlignment="1">
      <alignment vertical="top"/>
    </xf>
    <xf numFmtId="0" fontId="2" fillId="0" borderId="113" xfId="0" applyFont="1" applyFill="1" applyBorder="1" applyAlignment="1">
      <alignment vertical="top"/>
    </xf>
    <xf numFmtId="0" fontId="2" fillId="0" borderId="37" xfId="0" applyFont="1" applyFill="1" applyBorder="1" applyAlignment="1">
      <alignment vertical="top"/>
    </xf>
    <xf numFmtId="0" fontId="2" fillId="0" borderId="38" xfId="0" applyFont="1" applyFill="1" applyBorder="1" applyAlignment="1">
      <alignment vertical="top"/>
    </xf>
    <xf numFmtId="0" fontId="2" fillId="0" borderId="114" xfId="0" applyFont="1" applyFill="1" applyBorder="1" applyAlignment="1">
      <alignment vertical="top"/>
    </xf>
    <xf numFmtId="0" fontId="2" fillId="0" borderId="18" xfId="0" applyFont="1" applyFill="1" applyBorder="1" applyAlignment="1">
      <alignment vertical="top"/>
    </xf>
    <xf numFmtId="0" fontId="2" fillId="0" borderId="19" xfId="0" applyFont="1" applyFill="1" applyBorder="1" applyAlignment="1">
      <alignment vertical="top"/>
    </xf>
    <xf numFmtId="0" fontId="2" fillId="0" borderId="21" xfId="0" applyFont="1" applyFill="1" applyBorder="1" applyAlignment="1">
      <alignment vertical="top"/>
    </xf>
    <xf numFmtId="0" fontId="4" fillId="0" borderId="19" xfId="0" applyFont="1" applyFill="1" applyBorder="1" applyAlignment="1">
      <alignment horizontal="left" vertical="top" wrapText="1"/>
    </xf>
    <xf numFmtId="3" fontId="2" fillId="0" borderId="37" xfId="0" applyNumberFormat="1" applyFont="1" applyFill="1" applyBorder="1" applyAlignment="1">
      <alignment vertical="top"/>
    </xf>
    <xf numFmtId="3" fontId="2" fillId="0" borderId="38" xfId="0" applyNumberFormat="1" applyFont="1" applyFill="1" applyBorder="1" applyAlignment="1">
      <alignment vertical="top"/>
    </xf>
    <xf numFmtId="3" fontId="2" fillId="0" borderId="114" xfId="0" applyNumberFormat="1" applyFont="1" applyFill="1" applyBorder="1" applyAlignment="1">
      <alignment vertical="top"/>
    </xf>
    <xf numFmtId="0" fontId="2" fillId="0" borderId="115" xfId="0" applyFont="1" applyFill="1" applyBorder="1" applyAlignment="1">
      <alignment vertical="top"/>
    </xf>
    <xf numFmtId="0" fontId="2" fillId="0" borderId="116" xfId="0" applyFont="1" applyFill="1" applyBorder="1" applyAlignment="1">
      <alignment vertical="top"/>
    </xf>
    <xf numFmtId="0" fontId="12" fillId="0" borderId="13" xfId="0" applyFont="1" applyFill="1" applyBorder="1" applyAlignment="1">
      <alignment horizontal="left" vertical="top" wrapText="1"/>
    </xf>
    <xf numFmtId="0" fontId="12" fillId="0" borderId="35" xfId="0" applyFont="1" applyFill="1" applyBorder="1" applyAlignment="1">
      <alignment horizontal="left" vertical="top" wrapText="1"/>
    </xf>
    <xf numFmtId="3" fontId="3" fillId="0" borderId="37" xfId="0" applyNumberFormat="1" applyFont="1" applyFill="1" applyBorder="1" applyAlignment="1">
      <alignment vertical="top"/>
    </xf>
    <xf numFmtId="3" fontId="3" fillId="0" borderId="38" xfId="0" applyNumberFormat="1" applyFont="1" applyFill="1" applyBorder="1" applyAlignment="1">
      <alignment vertical="top"/>
    </xf>
    <xf numFmtId="3" fontId="3" fillId="0" borderId="114" xfId="0" applyNumberFormat="1" applyFont="1" applyFill="1" applyBorder="1" applyAlignment="1">
      <alignment vertical="top"/>
    </xf>
    <xf numFmtId="3" fontId="3" fillId="0" borderId="18" xfId="0" applyNumberFormat="1" applyFont="1" applyFill="1" applyBorder="1" applyAlignment="1">
      <alignment vertical="top"/>
    </xf>
    <xf numFmtId="3" fontId="3" fillId="0" borderId="19" xfId="0" applyNumberFormat="1" applyFont="1" applyFill="1" applyBorder="1" applyAlignment="1">
      <alignment vertical="top"/>
    </xf>
    <xf numFmtId="3" fontId="3" fillId="0" borderId="21" xfId="0" applyNumberFormat="1" applyFont="1" applyFill="1" applyBorder="1" applyAlignment="1">
      <alignment vertical="top"/>
    </xf>
    <xf numFmtId="0" fontId="2" fillId="0" borderId="117" xfId="0" applyFont="1" applyFill="1" applyBorder="1" applyAlignment="1">
      <alignment horizontal="center" vertical="center" wrapText="1"/>
    </xf>
    <xf numFmtId="0" fontId="2" fillId="0" borderId="118"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2" fillId="0" borderId="117" xfId="0" applyFont="1" applyFill="1" applyBorder="1" applyAlignment="1">
      <alignment vertical="top"/>
    </xf>
    <xf numFmtId="3" fontId="3" fillId="0" borderId="118" xfId="0" applyNumberFormat="1" applyFont="1" applyFill="1" applyBorder="1" applyAlignment="1">
      <alignment vertical="top"/>
    </xf>
    <xf numFmtId="3" fontId="3" fillId="0" borderId="88" xfId="0" applyNumberFormat="1" applyFont="1" applyFill="1" applyBorder="1" applyAlignment="1">
      <alignment vertical="top"/>
    </xf>
    <xf numFmtId="3" fontId="3" fillId="0" borderId="120" xfId="0" applyNumberFormat="1" applyFont="1" applyFill="1" applyBorder="1" applyAlignment="1">
      <alignment vertical="top"/>
    </xf>
    <xf numFmtId="0" fontId="2" fillId="0" borderId="121" xfId="0" applyFont="1" applyFill="1" applyBorder="1" applyAlignment="1">
      <alignment horizontal="left" vertical="top" wrapText="1"/>
    </xf>
    <xf numFmtId="0" fontId="12" fillId="0" borderId="122" xfId="0" applyFont="1" applyFill="1" applyBorder="1" applyAlignment="1">
      <alignment horizontal="left" vertical="top" wrapText="1"/>
    </xf>
    <xf numFmtId="0" fontId="15" fillId="0" borderId="123" xfId="0" applyFont="1" applyFill="1" applyBorder="1" applyAlignment="1">
      <alignment horizontal="left" vertical="top" wrapText="1"/>
    </xf>
    <xf numFmtId="0" fontId="6" fillId="0" borderId="124" xfId="0" applyFont="1" applyFill="1" applyBorder="1" applyAlignment="1">
      <alignment horizontal="center" vertical="center" wrapText="1"/>
    </xf>
    <xf numFmtId="0" fontId="6" fillId="0" borderId="125"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124" xfId="0" applyFont="1" applyFill="1" applyBorder="1" applyAlignment="1">
      <alignment vertical="top"/>
    </xf>
    <xf numFmtId="3" fontId="15" fillId="0" borderId="125" xfId="0" applyNumberFormat="1" applyFont="1" applyFill="1" applyBorder="1" applyAlignment="1">
      <alignment vertical="top"/>
    </xf>
    <xf numFmtId="3" fontId="15" fillId="0" borderId="123" xfId="0" applyNumberFormat="1" applyFont="1" applyFill="1" applyBorder="1" applyAlignment="1">
      <alignment vertical="top"/>
    </xf>
    <xf numFmtId="3" fontId="15" fillId="0" borderId="127" xfId="0" applyNumberFormat="1" applyFont="1" applyFill="1" applyBorder="1" applyAlignment="1">
      <alignment vertical="top"/>
    </xf>
    <xf numFmtId="0" fontId="2" fillId="0" borderId="18" xfId="0" applyNumberFormat="1" applyFont="1" applyFill="1" applyBorder="1" applyAlignment="1">
      <alignment vertical="top"/>
    </xf>
    <xf numFmtId="3" fontId="3" fillId="0" borderId="25" xfId="0" applyNumberFormat="1" applyFont="1" applyFill="1" applyBorder="1" applyAlignment="1">
      <alignment vertical="top"/>
    </xf>
    <xf numFmtId="3" fontId="3" fillId="0" borderId="26" xfId="0" applyNumberFormat="1" applyFont="1" applyFill="1" applyBorder="1" applyAlignment="1">
      <alignment vertical="top"/>
    </xf>
    <xf numFmtId="3" fontId="3" fillId="0" borderId="28" xfId="0" applyNumberFormat="1" applyFont="1" applyFill="1" applyBorder="1" applyAlignment="1">
      <alignment vertical="top"/>
    </xf>
    <xf numFmtId="0" fontId="2" fillId="0" borderId="128" xfId="0" applyFont="1" applyFill="1" applyBorder="1" applyAlignment="1">
      <alignment horizontal="left" vertical="top" wrapText="1"/>
    </xf>
    <xf numFmtId="0" fontId="15" fillId="0" borderId="129" xfId="0" applyFont="1" applyFill="1" applyBorder="1" applyAlignment="1">
      <alignment horizontal="left" vertical="top" wrapText="1"/>
    </xf>
    <xf numFmtId="0" fontId="2" fillId="0" borderId="55" xfId="0" applyFont="1" applyFill="1" applyBorder="1" applyAlignment="1">
      <alignment vertical="top"/>
    </xf>
    <xf numFmtId="3" fontId="2" fillId="0" borderId="56" xfId="0" applyNumberFormat="1" applyFont="1" applyFill="1" applyBorder="1" applyAlignment="1">
      <alignment vertical="top"/>
    </xf>
    <xf numFmtId="3" fontId="2" fillId="0" borderId="54" xfId="0" applyNumberFormat="1" applyFont="1" applyFill="1" applyBorder="1" applyAlignment="1">
      <alignment vertical="top"/>
    </xf>
    <xf numFmtId="3" fontId="2" fillId="0" borderId="130" xfId="0" applyNumberFormat="1" applyFont="1" applyFill="1" applyBorder="1" applyAlignment="1">
      <alignment vertical="top"/>
    </xf>
    <xf numFmtId="0" fontId="2" fillId="0" borderId="17" xfId="0" applyFont="1" applyFill="1" applyBorder="1" applyAlignment="1">
      <alignment vertical="top" wrapText="1"/>
    </xf>
    <xf numFmtId="0" fontId="2" fillId="0" borderId="122"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72" xfId="0" applyFont="1" applyFill="1" applyBorder="1" applyAlignment="1">
      <alignment vertical="top"/>
    </xf>
    <xf numFmtId="3" fontId="2" fillId="0" borderId="73" xfId="0" applyNumberFormat="1" applyFont="1" applyFill="1" applyBorder="1" applyAlignment="1">
      <alignment vertical="top"/>
    </xf>
    <xf numFmtId="3" fontId="2" fillId="0" borderId="71" xfId="0" applyNumberFormat="1" applyFont="1" applyFill="1" applyBorder="1" applyAlignment="1">
      <alignment vertical="top"/>
    </xf>
    <xf numFmtId="3" fontId="2" fillId="0" borderId="131" xfId="0" applyNumberFormat="1" applyFont="1" applyFill="1" applyBorder="1" applyAlignment="1">
      <alignment vertical="top"/>
    </xf>
    <xf numFmtId="0" fontId="2" fillId="0" borderId="76" xfId="0" applyFont="1" applyFill="1" applyBorder="1" applyAlignment="1">
      <alignment vertical="top"/>
    </xf>
    <xf numFmtId="3" fontId="2" fillId="0" borderId="132" xfId="0" applyNumberFormat="1" applyFont="1" applyFill="1" applyBorder="1" applyAlignment="1">
      <alignment vertical="top"/>
    </xf>
    <xf numFmtId="0" fontId="2" fillId="0" borderId="63" xfId="0" applyFont="1" applyFill="1" applyBorder="1" applyAlignment="1">
      <alignment vertical="top"/>
    </xf>
    <xf numFmtId="3" fontId="2" fillId="0" borderId="64" xfId="0" applyNumberFormat="1" applyFont="1" applyFill="1" applyBorder="1" applyAlignment="1">
      <alignment vertical="top"/>
    </xf>
    <xf numFmtId="3" fontId="2" fillId="0" borderId="62" xfId="0" applyNumberFormat="1" applyFont="1" applyFill="1" applyBorder="1" applyAlignment="1">
      <alignment vertical="top"/>
    </xf>
    <xf numFmtId="0" fontId="14" fillId="0" borderId="0" xfId="0" applyFont="1" applyAlignment="1">
      <alignment vertical="top"/>
    </xf>
    <xf numFmtId="0" fontId="3" fillId="0" borderId="58" xfId="0" applyFont="1" applyBorder="1" applyAlignment="1">
      <alignment vertical="top"/>
    </xf>
    <xf numFmtId="3" fontId="2" fillId="0" borderId="133" xfId="0" applyNumberFormat="1" applyFont="1" applyFill="1" applyBorder="1" applyAlignment="1">
      <alignment vertical="top"/>
    </xf>
    <xf numFmtId="0" fontId="2" fillId="0" borderId="134" xfId="0" applyFont="1" applyFill="1" applyBorder="1" applyAlignment="1">
      <alignment vertical="top"/>
    </xf>
    <xf numFmtId="0" fontId="2" fillId="0" borderId="135" xfId="0" applyFont="1" applyFill="1" applyBorder="1" applyAlignment="1">
      <alignment vertical="top"/>
    </xf>
    <xf numFmtId="0" fontId="2" fillId="0" borderId="46" xfId="0" applyFont="1" applyFill="1" applyBorder="1" applyAlignment="1">
      <alignment horizontal="left" vertical="top" wrapText="1"/>
    </xf>
    <xf numFmtId="0" fontId="2" fillId="0" borderId="11" xfId="0" applyFont="1" applyFill="1" applyBorder="1" applyAlignment="1">
      <alignment horizontal="left" vertical="top" wrapText="1"/>
    </xf>
    <xf numFmtId="0" fontId="6" fillId="0" borderId="122" xfId="0" applyFont="1" applyFill="1" applyBorder="1" applyAlignment="1">
      <alignment horizontal="left" vertical="top" wrapText="1"/>
    </xf>
    <xf numFmtId="0" fontId="15" fillId="0" borderId="123" xfId="0" applyFont="1" applyFill="1" applyBorder="1" applyAlignment="1">
      <alignment horizontal="left" vertical="top" wrapText="1"/>
    </xf>
    <xf numFmtId="0" fontId="15" fillId="0" borderId="129" xfId="0" applyFont="1" applyFill="1" applyBorder="1" applyAlignment="1">
      <alignment horizontal="left" vertical="top" wrapText="1"/>
    </xf>
    <xf numFmtId="0" fontId="6" fillId="0" borderId="124" xfId="0" applyFont="1" applyFill="1" applyBorder="1" applyAlignment="1">
      <alignment horizontal="center" vertical="center" wrapText="1"/>
    </xf>
    <xf numFmtId="0" fontId="6" fillId="0" borderId="125"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124" xfId="0" applyFont="1" applyFill="1" applyBorder="1" applyAlignment="1">
      <alignment vertical="top"/>
    </xf>
    <xf numFmtId="3" fontId="15" fillId="0" borderId="125" xfId="0" applyNumberFormat="1" applyFont="1" applyFill="1" applyBorder="1" applyAlignment="1">
      <alignment vertical="top"/>
    </xf>
    <xf numFmtId="3" fontId="15" fillId="0" borderId="123" xfId="0" applyNumberFormat="1" applyFont="1" applyFill="1" applyBorder="1" applyAlignment="1">
      <alignment vertical="top"/>
    </xf>
    <xf numFmtId="3" fontId="15" fillId="0" borderId="127" xfId="0" applyNumberFormat="1" applyFont="1" applyFill="1" applyBorder="1" applyAlignment="1">
      <alignment vertical="top"/>
    </xf>
    <xf numFmtId="0" fontId="2" fillId="0" borderId="136" xfId="0" applyFont="1" applyFill="1" applyBorder="1" applyAlignment="1">
      <alignment vertical="top"/>
    </xf>
    <xf numFmtId="0" fontId="2" fillId="0" borderId="137" xfId="0" applyFont="1" applyFill="1" applyBorder="1" applyAlignment="1">
      <alignment vertical="top"/>
    </xf>
    <xf numFmtId="0" fontId="2" fillId="0" borderId="121" xfId="0" applyFont="1" applyFill="1" applyBorder="1" applyAlignment="1">
      <alignment vertical="top"/>
    </xf>
    <xf numFmtId="0" fontId="16" fillId="0" borderId="138" xfId="0" applyFont="1" applyFill="1" applyBorder="1" applyAlignment="1">
      <alignment horizontal="left" vertical="top" wrapText="1"/>
    </xf>
    <xf numFmtId="0" fontId="16" fillId="0" borderId="139" xfId="0" applyFont="1" applyFill="1" applyBorder="1" applyAlignment="1">
      <alignment horizontal="left" vertical="top" wrapText="1"/>
    </xf>
    <xf numFmtId="0" fontId="16" fillId="0" borderId="140" xfId="0" applyFont="1" applyFill="1" applyBorder="1" applyAlignment="1">
      <alignment horizontal="left" vertical="top" wrapText="1"/>
    </xf>
    <xf numFmtId="0" fontId="16" fillId="0" borderId="128" xfId="0" applyFont="1" applyFill="1" applyBorder="1" applyAlignment="1">
      <alignment horizontal="left" vertical="top" wrapText="1"/>
    </xf>
    <xf numFmtId="0" fontId="16" fillId="0" borderId="121" xfId="0" applyFont="1" applyFill="1" applyBorder="1" applyAlignment="1">
      <alignment horizontal="left" vertical="top" wrapText="1"/>
    </xf>
    <xf numFmtId="0" fontId="16" fillId="0" borderId="141" xfId="0" applyFont="1" applyFill="1" applyBorder="1" applyAlignment="1">
      <alignment vertical="top"/>
    </xf>
    <xf numFmtId="0" fontId="16" fillId="0" borderId="122" xfId="0" applyFont="1" applyFill="1" applyBorder="1" applyAlignment="1">
      <alignment vertical="top"/>
    </xf>
    <xf numFmtId="0" fontId="16" fillId="0" borderId="128" xfId="0" applyFont="1" applyFill="1" applyBorder="1" applyAlignment="1">
      <alignment vertical="top"/>
    </xf>
    <xf numFmtId="0" fontId="16" fillId="0" borderId="142" xfId="0" applyFont="1" applyFill="1" applyBorder="1" applyAlignment="1">
      <alignment vertical="top"/>
    </xf>
    <xf numFmtId="3" fontId="16" fillId="0" borderId="122" xfId="0" applyNumberFormat="1" applyFont="1" applyFill="1" applyBorder="1" applyAlignment="1">
      <alignment vertical="top"/>
    </xf>
    <xf numFmtId="3" fontId="16" fillId="0" borderId="128" xfId="0" applyNumberFormat="1" applyFont="1" applyFill="1" applyBorder="1" applyAlignment="1">
      <alignment vertical="top"/>
    </xf>
    <xf numFmtId="3" fontId="16" fillId="0" borderId="143" xfId="0" applyNumberFormat="1" applyFont="1" applyFill="1" applyBorder="1" applyAlignment="1">
      <alignment vertical="top"/>
    </xf>
    <xf numFmtId="0" fontId="16" fillId="0" borderId="52" xfId="0" applyFont="1" applyFill="1" applyBorder="1" applyAlignment="1">
      <alignment vertical="top"/>
    </xf>
    <xf numFmtId="0" fontId="16" fillId="0" borderId="53" xfId="0" applyFont="1" applyFill="1" applyBorder="1" applyAlignment="1">
      <alignment vertical="top"/>
    </xf>
    <xf numFmtId="0" fontId="13" fillId="0" borderId="0" xfId="0" applyFont="1" applyFill="1" applyBorder="1" applyAlignment="1">
      <alignment vertical="top"/>
    </xf>
    <xf numFmtId="0" fontId="13" fillId="0" borderId="17" xfId="0" applyFont="1" applyFill="1" applyBorder="1" applyAlignment="1">
      <alignment vertical="top"/>
    </xf>
    <xf numFmtId="0" fontId="13" fillId="0" borderId="46" xfId="0" applyFont="1" applyFill="1" applyBorder="1" applyAlignment="1">
      <alignment vertical="top"/>
    </xf>
    <xf numFmtId="0" fontId="13" fillId="0" borderId="18" xfId="0" applyFont="1" applyFill="1" applyBorder="1" applyAlignment="1">
      <alignment vertical="top"/>
    </xf>
    <xf numFmtId="0" fontId="13" fillId="0" borderId="19" xfId="0" applyFont="1" applyFill="1" applyBorder="1" applyAlignment="1">
      <alignment vertical="top"/>
    </xf>
    <xf numFmtId="0" fontId="13" fillId="0" borderId="21" xfId="0" applyFont="1" applyFill="1" applyBorder="1" applyAlignment="1">
      <alignment vertical="top"/>
    </xf>
    <xf numFmtId="0" fontId="2" fillId="0" borderId="144" xfId="0" applyFont="1" applyFill="1" applyBorder="1" applyAlignment="1">
      <alignment horizontal="left" vertical="top" wrapText="1"/>
    </xf>
    <xf numFmtId="0" fontId="2" fillId="0" borderId="113"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82" xfId="0" applyFont="1" applyFill="1" applyBorder="1" applyAlignment="1">
      <alignment horizontal="left" vertical="top" wrapText="1"/>
    </xf>
    <xf numFmtId="0" fontId="2" fillId="0" borderId="39" xfId="0" applyFont="1" applyFill="1" applyBorder="1" applyAlignment="1">
      <alignment vertical="top"/>
    </xf>
    <xf numFmtId="0" fontId="2" fillId="0" borderId="56" xfId="0" applyFont="1" applyFill="1" applyBorder="1" applyAlignment="1">
      <alignment horizontal="centerContinuous" vertical="center" wrapText="1"/>
    </xf>
    <xf numFmtId="0" fontId="2" fillId="0" borderId="54" xfId="0" applyFont="1" applyFill="1" applyBorder="1" applyAlignment="1">
      <alignment horizontal="centerContinuous" vertical="center" wrapText="1"/>
    </xf>
    <xf numFmtId="0" fontId="2" fillId="0" borderId="130" xfId="0" applyFont="1" applyFill="1" applyBorder="1" applyAlignment="1">
      <alignment horizontal="centerContinuous" vertical="center" wrapText="1"/>
    </xf>
    <xf numFmtId="0" fontId="3" fillId="0" borderId="145"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7" xfId="0" applyFont="1" applyFill="1" applyBorder="1" applyAlignment="1">
      <alignment vertical="top"/>
    </xf>
    <xf numFmtId="0" fontId="3" fillId="0" borderId="18" xfId="0" applyFont="1" applyFill="1" applyBorder="1" applyAlignment="1">
      <alignment vertical="top"/>
    </xf>
    <xf numFmtId="0" fontId="3" fillId="0" borderId="19" xfId="0" applyFont="1" applyFill="1" applyBorder="1" applyAlignment="1">
      <alignment vertical="top"/>
    </xf>
    <xf numFmtId="0" fontId="3" fillId="0" borderId="20" xfId="0" applyFont="1" applyFill="1" applyBorder="1" applyAlignment="1">
      <alignment vertical="top"/>
    </xf>
    <xf numFmtId="0" fontId="3" fillId="0" borderId="46" xfId="0" applyFont="1" applyFill="1" applyBorder="1" applyAlignment="1">
      <alignment vertical="top"/>
    </xf>
    <xf numFmtId="3" fontId="3" fillId="0" borderId="37" xfId="0" applyNumberFormat="1" applyFont="1" applyFill="1" applyBorder="1" applyAlignment="1">
      <alignment vertical="top"/>
    </xf>
    <xf numFmtId="3" fontId="3" fillId="0" borderId="38" xfId="0" applyNumberFormat="1" applyFont="1" applyFill="1" applyBorder="1" applyAlignment="1">
      <alignment vertical="top"/>
    </xf>
    <xf numFmtId="3" fontId="3" fillId="0" borderId="114" xfId="0" applyNumberFormat="1" applyFont="1" applyFill="1" applyBorder="1" applyAlignment="1">
      <alignment vertical="top"/>
    </xf>
    <xf numFmtId="0" fontId="3" fillId="0" borderId="22" xfId="0" applyFont="1" applyFill="1" applyBorder="1" applyAlignment="1">
      <alignment vertical="top"/>
    </xf>
    <xf numFmtId="0" fontId="3" fillId="0" borderId="23" xfId="0" applyFont="1" applyFill="1" applyBorder="1" applyAlignment="1">
      <alignment vertical="top"/>
    </xf>
    <xf numFmtId="0" fontId="3" fillId="0" borderId="21" xfId="0" applyFont="1" applyFill="1" applyBorder="1" applyAlignment="1">
      <alignment vertical="top"/>
    </xf>
    <xf numFmtId="0" fontId="3" fillId="0" borderId="0" xfId="0" applyFont="1" applyFill="1" applyAlignment="1">
      <alignment vertical="top"/>
    </xf>
    <xf numFmtId="0" fontId="2" fillId="0" borderId="145" xfId="0" applyFont="1" applyFill="1" applyBorder="1" applyAlignment="1">
      <alignment horizontal="left" vertical="top" wrapText="1"/>
    </xf>
    <xf numFmtId="0" fontId="2" fillId="0" borderId="20" xfId="0" applyFont="1" applyFill="1" applyBorder="1" applyAlignment="1">
      <alignment vertical="top"/>
    </xf>
    <xf numFmtId="0" fontId="2" fillId="0" borderId="146" xfId="0" applyFont="1" applyFill="1" applyBorder="1" applyAlignment="1">
      <alignment vertical="top"/>
    </xf>
    <xf numFmtId="3" fontId="3" fillId="0" borderId="18" xfId="0" applyNumberFormat="1" applyFont="1" applyFill="1" applyBorder="1" applyAlignment="1">
      <alignment vertical="top"/>
    </xf>
    <xf numFmtId="3" fontId="3" fillId="0" borderId="19" xfId="0" applyNumberFormat="1" applyFont="1" applyFill="1" applyBorder="1" applyAlignment="1">
      <alignment vertical="top"/>
    </xf>
    <xf numFmtId="3" fontId="3" fillId="0" borderId="21" xfId="0" applyNumberFormat="1" applyFont="1" applyFill="1" applyBorder="1" applyAlignment="1">
      <alignment vertical="top"/>
    </xf>
    <xf numFmtId="0" fontId="2" fillId="0" borderId="32" xfId="0" applyFont="1" applyFill="1" applyBorder="1" applyAlignment="1">
      <alignment vertical="top"/>
    </xf>
    <xf numFmtId="0" fontId="2" fillId="0" borderId="33" xfId="0" applyFont="1" applyFill="1" applyBorder="1" applyAlignment="1">
      <alignment vertical="top"/>
    </xf>
    <xf numFmtId="0" fontId="2" fillId="0" borderId="34" xfId="0" applyFont="1" applyFill="1" applyBorder="1" applyAlignment="1">
      <alignment vertical="top"/>
    </xf>
    <xf numFmtId="0" fontId="2" fillId="0" borderId="147" xfId="0" applyFont="1" applyFill="1" applyBorder="1" applyAlignment="1">
      <alignment vertical="top"/>
    </xf>
    <xf numFmtId="0" fontId="2" fillId="0" borderId="148" xfId="0" applyFont="1" applyFill="1" applyBorder="1" applyAlignment="1">
      <alignment vertical="top"/>
    </xf>
    <xf numFmtId="0" fontId="2" fillId="0" borderId="149" xfId="0" applyFont="1" applyFill="1" applyBorder="1" applyAlignment="1">
      <alignment vertical="top"/>
    </xf>
    <xf numFmtId="0" fontId="2" fillId="0" borderId="150" xfId="0" applyFont="1" applyFill="1" applyBorder="1" applyAlignment="1">
      <alignment vertical="top"/>
    </xf>
    <xf numFmtId="0" fontId="2" fillId="0" borderId="151" xfId="0" applyFont="1" applyFill="1" applyBorder="1" applyAlignment="1">
      <alignment vertical="top"/>
    </xf>
    <xf numFmtId="0" fontId="2" fillId="0" borderId="152" xfId="0" applyFont="1" applyFill="1" applyBorder="1" applyAlignment="1">
      <alignment vertical="top"/>
    </xf>
    <xf numFmtId="0" fontId="2" fillId="0" borderId="153" xfId="0" applyFont="1" applyFill="1" applyBorder="1" applyAlignment="1">
      <alignment vertical="top"/>
    </xf>
    <xf numFmtId="0" fontId="3" fillId="0" borderId="154" xfId="0" applyFont="1" applyFill="1" applyBorder="1" applyAlignment="1">
      <alignment horizontal="left" vertical="top" wrapText="1"/>
    </xf>
    <xf numFmtId="0" fontId="3" fillId="0" borderId="155" xfId="0" applyFont="1" applyFill="1" applyBorder="1" applyAlignment="1">
      <alignment horizontal="left" vertical="top" wrapText="1"/>
    </xf>
    <xf numFmtId="0" fontId="3" fillId="0" borderId="156" xfId="0" applyFont="1" applyFill="1" applyBorder="1" applyAlignment="1">
      <alignment horizontal="left" vertical="top" wrapText="1"/>
    </xf>
    <xf numFmtId="0" fontId="3" fillId="0" borderId="157" xfId="0" applyFont="1" applyFill="1" applyBorder="1" applyAlignment="1">
      <alignment horizontal="left" vertical="top" wrapText="1"/>
    </xf>
    <xf numFmtId="0" fontId="3" fillId="0" borderId="158" xfId="0" applyFont="1" applyFill="1" applyBorder="1" applyAlignment="1">
      <alignment vertical="top"/>
    </xf>
    <xf numFmtId="0" fontId="3" fillId="0" borderId="159" xfId="0" applyFont="1" applyFill="1" applyBorder="1" applyAlignment="1">
      <alignment vertical="top"/>
    </xf>
    <xf numFmtId="0" fontId="3" fillId="0" borderId="157" xfId="0" applyFont="1" applyFill="1" applyBorder="1" applyAlignment="1">
      <alignment vertical="top"/>
    </xf>
    <xf numFmtId="0" fontId="3" fillId="0" borderId="160" xfId="0" applyFont="1" applyFill="1" applyBorder="1" applyAlignment="1">
      <alignment vertical="top"/>
    </xf>
    <xf numFmtId="3" fontId="3" fillId="0" borderId="159" xfId="0" applyNumberFormat="1" applyFont="1" applyFill="1" applyBorder="1" applyAlignment="1">
      <alignment vertical="top"/>
    </xf>
    <xf numFmtId="3" fontId="3" fillId="0" borderId="157" xfId="0" applyNumberFormat="1" applyFont="1" applyFill="1" applyBorder="1" applyAlignment="1">
      <alignment vertical="top"/>
    </xf>
    <xf numFmtId="3" fontId="3" fillId="0" borderId="161" xfId="0" applyNumberFormat="1" applyFont="1" applyFill="1" applyBorder="1" applyAlignment="1">
      <alignment vertical="top"/>
    </xf>
    <xf numFmtId="0" fontId="2" fillId="0" borderId="162" xfId="0" applyFont="1" applyFill="1" applyBorder="1" applyAlignment="1">
      <alignment vertical="top"/>
    </xf>
    <xf numFmtId="0" fontId="3" fillId="0" borderId="38" xfId="0" applyFont="1" applyFill="1" applyBorder="1" applyAlignment="1">
      <alignment vertical="top"/>
    </xf>
    <xf numFmtId="0" fontId="3" fillId="0" borderId="82" xfId="0" applyFont="1" applyFill="1" applyBorder="1" applyAlignment="1">
      <alignment vertical="top"/>
    </xf>
    <xf numFmtId="0" fontId="2" fillId="0" borderId="163" xfId="0" applyFont="1" applyFill="1" applyBorder="1" applyAlignment="1">
      <alignment vertical="top"/>
    </xf>
    <xf numFmtId="0" fontId="2" fillId="0" borderId="19" xfId="0" applyFont="1" applyFill="1" applyBorder="1" applyAlignment="1">
      <alignment horizontal="left" vertical="top" indent="1"/>
    </xf>
    <xf numFmtId="0" fontId="2" fillId="0" borderId="50" xfId="0" applyFont="1" applyFill="1" applyBorder="1" applyAlignment="1">
      <alignment horizontal="left" vertical="top"/>
    </xf>
    <xf numFmtId="1" fontId="2" fillId="0" borderId="18" xfId="0" applyNumberFormat="1" applyFont="1" applyFill="1" applyBorder="1" applyAlignment="1">
      <alignment vertical="top"/>
    </xf>
    <xf numFmtId="1" fontId="2" fillId="0" borderId="19" xfId="0" applyNumberFormat="1" applyFont="1" applyFill="1" applyBorder="1" applyAlignment="1">
      <alignment vertical="top"/>
    </xf>
    <xf numFmtId="1" fontId="2" fillId="0" borderId="21" xfId="0" applyNumberFormat="1" applyFont="1" applyFill="1" applyBorder="1" applyAlignment="1">
      <alignment vertical="top"/>
    </xf>
    <xf numFmtId="0" fontId="2" fillId="0" borderId="164" xfId="0" applyFont="1" applyFill="1" applyBorder="1" applyAlignment="1">
      <alignment vertical="top"/>
    </xf>
    <xf numFmtId="0" fontId="2" fillId="0" borderId="51" xfId="0" applyFont="1" applyFill="1" applyBorder="1" applyAlignment="1">
      <alignment horizontal="left" vertical="top"/>
    </xf>
    <xf numFmtId="1" fontId="2" fillId="0" borderId="32" xfId="0" applyNumberFormat="1" applyFont="1" applyFill="1" applyBorder="1" applyAlignment="1">
      <alignment vertical="top"/>
    </xf>
    <xf numFmtId="1" fontId="2" fillId="0" borderId="33" xfId="0" applyNumberFormat="1" applyFont="1" applyFill="1" applyBorder="1" applyAlignment="1">
      <alignment vertical="top"/>
    </xf>
    <xf numFmtId="0" fontId="2" fillId="0" borderId="165" xfId="0" applyFont="1" applyFill="1" applyBorder="1" applyAlignment="1">
      <alignment vertical="top"/>
    </xf>
    <xf numFmtId="0" fontId="2" fillId="0" borderId="152" xfId="0" applyFont="1" applyFill="1" applyBorder="1" applyAlignment="1">
      <alignment horizontal="left" vertical="top" indent="1"/>
    </xf>
    <xf numFmtId="0" fontId="2" fillId="0" borderId="166" xfId="0" applyFont="1" applyFill="1" applyBorder="1" applyAlignment="1">
      <alignment horizontal="left" vertical="top"/>
    </xf>
    <xf numFmtId="0" fontId="2" fillId="0" borderId="167" xfId="0" applyFont="1" applyFill="1" applyBorder="1" applyAlignment="1">
      <alignment vertical="top"/>
    </xf>
    <xf numFmtId="1" fontId="2" fillId="0" borderId="151" xfId="0" applyNumberFormat="1" applyFont="1" applyFill="1" applyBorder="1" applyAlignment="1">
      <alignment vertical="top"/>
    </xf>
    <xf numFmtId="1" fontId="2" fillId="0" borderId="152" xfId="0" applyNumberFormat="1" applyFont="1" applyFill="1" applyBorder="1" applyAlignment="1">
      <alignment vertical="top"/>
    </xf>
    <xf numFmtId="1" fontId="2" fillId="0" borderId="153" xfId="0" applyNumberFormat="1" applyFont="1" applyFill="1" applyBorder="1" applyAlignment="1">
      <alignment vertical="top"/>
    </xf>
    <xf numFmtId="0" fontId="13" fillId="0" borderId="0" xfId="0" applyFont="1" applyAlignment="1">
      <alignment vertical="top"/>
    </xf>
    <xf numFmtId="0" fontId="2" fillId="0" borderId="91" xfId="0" applyFont="1" applyBorder="1" applyAlignment="1">
      <alignment horizontal="left" vertical="top"/>
    </xf>
    <xf numFmtId="0" fontId="3" fillId="0" borderId="48" xfId="0" applyFont="1" applyBorder="1" applyAlignment="1">
      <alignment vertical="top"/>
    </xf>
    <xf numFmtId="0" fontId="2" fillId="0" borderId="0" xfId="0" applyFont="1" applyBorder="1" applyAlignment="1">
      <alignment horizontal="left" vertical="top"/>
    </xf>
    <xf numFmtId="0" fontId="2" fillId="0" borderId="48" xfId="0" applyFont="1" applyBorder="1" applyAlignment="1">
      <alignment vertical="top"/>
    </xf>
    <xf numFmtId="0" fontId="2" fillId="0" borderId="59"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168" xfId="0" applyFont="1" applyFill="1" applyBorder="1" applyAlignment="1">
      <alignment horizontal="center" vertical="center" wrapText="1"/>
    </xf>
    <xf numFmtId="0" fontId="2" fillId="0" borderId="58"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91" xfId="0" applyFont="1" applyFill="1" applyBorder="1" applyAlignment="1">
      <alignment horizontal="left" vertical="top" wrapText="1"/>
    </xf>
    <xf numFmtId="0" fontId="2" fillId="0" borderId="0" xfId="0" applyFont="1" applyFill="1" applyAlignment="1">
      <alignment horizontal="left" vertical="top" wrapText="1"/>
    </xf>
    <xf numFmtId="0" fontId="2" fillId="0" borderId="121" xfId="0" applyFont="1" applyFill="1" applyBorder="1" applyAlignment="1">
      <alignment horizontal="left" vertical="top" wrapText="1"/>
    </xf>
    <xf numFmtId="0" fontId="2" fillId="0" borderId="8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71" xfId="0" applyFont="1" applyFill="1" applyBorder="1" applyAlignment="1">
      <alignment horizontal="center" vertical="center" wrapText="1"/>
    </xf>
    <xf numFmtId="0" fontId="2" fillId="0" borderId="172"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169" xfId="0" applyFont="1" applyFill="1" applyBorder="1" applyAlignment="1">
      <alignment horizontal="center" vertical="center" wrapText="1"/>
    </xf>
    <xf numFmtId="0" fontId="2" fillId="0" borderId="17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95"/>
  <sheetViews>
    <sheetView zoomScalePageLayoutView="0" workbookViewId="0" topLeftCell="A1">
      <selection activeCell="B8" sqref="B8"/>
    </sheetView>
  </sheetViews>
  <sheetFormatPr defaultColWidth="9.140625" defaultRowHeight="12.75"/>
  <cols>
    <col min="1" max="1" width="19.00390625" style="72" customWidth="1"/>
    <col min="2" max="2" width="22.8515625" style="72" customWidth="1"/>
    <col min="3" max="3" width="10.421875" style="72" customWidth="1"/>
    <col min="4" max="4" width="46.421875" style="72" customWidth="1"/>
    <col min="5" max="5" width="11.140625" style="72" customWidth="1"/>
    <col min="6" max="9" width="4.8515625" style="72" customWidth="1"/>
    <col min="10" max="10" width="20.00390625" style="72" customWidth="1"/>
    <col min="11" max="11" width="9.7109375" style="72" customWidth="1"/>
    <col min="12" max="13" width="10.00390625" style="72" customWidth="1"/>
    <col min="14" max="14" width="10.7109375" style="72" customWidth="1"/>
    <col min="15" max="15" width="9.8515625" style="72" bestFit="1" customWidth="1"/>
    <col min="16" max="16" width="7.421875" style="72" customWidth="1"/>
    <col min="17" max="17" width="8.7109375" style="72" customWidth="1"/>
    <col min="18" max="18" width="3.8515625" style="72" hidden="1" customWidth="1"/>
    <col min="19" max="19" width="3.7109375" style="62" customWidth="1"/>
    <col min="20" max="20" width="6.57421875" style="72" customWidth="1"/>
    <col min="21" max="21" width="7.421875" style="72" customWidth="1"/>
    <col min="22" max="25" width="3.57421875" style="72" customWidth="1"/>
    <col min="26" max="26" width="6.28125" style="72" customWidth="1"/>
    <col min="27" max="16384" width="9.140625" style="72" customWidth="1"/>
  </cols>
  <sheetData>
    <row r="1" spans="1:18" ht="15.75">
      <c r="A1" s="350" t="s">
        <v>211</v>
      </c>
      <c r="Q1" s="71" t="s">
        <v>209</v>
      </c>
      <c r="R1" s="71"/>
    </row>
    <row r="2" ht="15.75">
      <c r="A2" s="238" t="s">
        <v>212</v>
      </c>
    </row>
    <row r="3" ht="15.75">
      <c r="A3" s="137"/>
    </row>
    <row r="4" ht="15.75">
      <c r="A4" s="136" t="s">
        <v>137</v>
      </c>
    </row>
    <row r="5" ht="13.5" thickBot="1"/>
    <row r="6" spans="1:18" ht="12.75">
      <c r="A6" s="239" t="s">
        <v>213</v>
      </c>
      <c r="B6" s="351" t="s">
        <v>214</v>
      </c>
      <c r="C6" s="139"/>
      <c r="D6" s="139"/>
      <c r="E6" s="139"/>
      <c r="F6" s="140"/>
      <c r="G6" s="140"/>
      <c r="H6" s="140"/>
      <c r="I6" s="140"/>
      <c r="J6" s="140"/>
      <c r="K6" s="140"/>
      <c r="L6" s="140"/>
      <c r="M6" s="140"/>
      <c r="N6" s="140"/>
      <c r="O6" s="140"/>
      <c r="P6" s="140"/>
      <c r="Q6" s="82"/>
      <c r="R6" s="62"/>
    </row>
    <row r="7" spans="1:18" ht="12.75">
      <c r="A7" s="352" t="s">
        <v>215</v>
      </c>
      <c r="B7" s="353"/>
      <c r="C7" s="142"/>
      <c r="D7" s="142"/>
      <c r="E7" s="142"/>
      <c r="F7" s="62"/>
      <c r="G7" s="62"/>
      <c r="H7" s="62"/>
      <c r="I7" s="62"/>
      <c r="J7" s="62"/>
      <c r="K7" s="62"/>
      <c r="L7" s="62"/>
      <c r="M7" s="62"/>
      <c r="N7" s="62"/>
      <c r="O7" s="62"/>
      <c r="P7" s="62"/>
      <c r="Q7" s="66"/>
      <c r="R7" s="62"/>
    </row>
    <row r="8" spans="1:18" ht="12.75">
      <c r="A8" s="354"/>
      <c r="B8" s="353"/>
      <c r="C8" s="142"/>
      <c r="D8" s="142"/>
      <c r="E8" s="142"/>
      <c r="F8" s="62"/>
      <c r="G8" s="62"/>
      <c r="H8" s="62"/>
      <c r="I8" s="62"/>
      <c r="J8" s="62"/>
      <c r="K8" s="62"/>
      <c r="L8" s="62"/>
      <c r="M8" s="62"/>
      <c r="N8" s="62"/>
      <c r="O8" s="62"/>
      <c r="P8" s="62"/>
      <c r="Q8" s="66"/>
      <c r="R8" s="62"/>
    </row>
    <row r="9" spans="1:18" ht="12.75">
      <c r="A9" s="352" t="s">
        <v>216</v>
      </c>
      <c r="B9" s="353" t="s">
        <v>217</v>
      </c>
      <c r="C9" s="142"/>
      <c r="D9" s="142"/>
      <c r="E9" s="142"/>
      <c r="F9" s="62"/>
      <c r="G9" s="62"/>
      <c r="H9" s="62"/>
      <c r="I9" s="62"/>
      <c r="J9" s="62"/>
      <c r="K9" s="62"/>
      <c r="L9" s="62"/>
      <c r="M9" s="62"/>
      <c r="N9" s="62"/>
      <c r="O9" s="62"/>
      <c r="P9" s="62"/>
      <c r="Q9" s="66"/>
      <c r="R9" s="62"/>
    </row>
    <row r="10" spans="1:18" ht="12.75">
      <c r="A10" s="354"/>
      <c r="B10" s="353"/>
      <c r="C10" s="142"/>
      <c r="D10" s="142"/>
      <c r="E10" s="142"/>
      <c r="F10" s="62"/>
      <c r="G10" s="62"/>
      <c r="H10" s="62"/>
      <c r="I10" s="62"/>
      <c r="J10" s="62"/>
      <c r="K10" s="62"/>
      <c r="L10" s="62"/>
      <c r="M10" s="62"/>
      <c r="N10" s="62"/>
      <c r="O10" s="62"/>
      <c r="P10" s="62"/>
      <c r="Q10" s="66"/>
      <c r="R10" s="62"/>
    </row>
    <row r="11" spans="1:18" ht="12.75">
      <c r="A11" s="352" t="s">
        <v>218</v>
      </c>
      <c r="B11" s="353" t="s">
        <v>219</v>
      </c>
      <c r="C11" s="142"/>
      <c r="D11" s="142"/>
      <c r="E11" s="142"/>
      <c r="F11" s="62"/>
      <c r="G11" s="62"/>
      <c r="H11" s="62"/>
      <c r="I11" s="62"/>
      <c r="J11" s="62"/>
      <c r="K11" s="62"/>
      <c r="L11" s="62"/>
      <c r="M11" s="62"/>
      <c r="N11" s="62"/>
      <c r="O11" s="62"/>
      <c r="P11" s="62"/>
      <c r="Q11" s="66"/>
      <c r="R11" s="62"/>
    </row>
    <row r="12" spans="3:18" ht="13.5" thickBot="1">
      <c r="C12" s="143"/>
      <c r="D12" s="143"/>
      <c r="E12" s="143"/>
      <c r="F12" s="143"/>
      <c r="G12" s="143"/>
      <c r="H12" s="143"/>
      <c r="I12" s="143"/>
      <c r="J12" s="143"/>
      <c r="K12" s="143"/>
      <c r="L12" s="143"/>
      <c r="M12" s="143"/>
      <c r="N12" s="143"/>
      <c r="O12" s="143"/>
      <c r="P12" s="143"/>
      <c r="Q12" s="144"/>
      <c r="R12" s="62"/>
    </row>
    <row r="13" spans="1:26" ht="25.5">
      <c r="A13" s="359" t="s">
        <v>220</v>
      </c>
      <c r="B13" s="360"/>
      <c r="C13" s="368" t="s">
        <v>252</v>
      </c>
      <c r="D13" s="370" t="s">
        <v>221</v>
      </c>
      <c r="E13" s="355" t="s">
        <v>193</v>
      </c>
      <c r="F13" s="145" t="s">
        <v>222</v>
      </c>
      <c r="G13" s="146"/>
      <c r="H13" s="147"/>
      <c r="I13" s="148"/>
      <c r="J13" s="145" t="s">
        <v>223</v>
      </c>
      <c r="K13" s="146"/>
      <c r="L13" s="146"/>
      <c r="M13" s="146"/>
      <c r="N13" s="146"/>
      <c r="O13" s="148"/>
      <c r="P13" s="357" t="s">
        <v>224</v>
      </c>
      <c r="Q13" s="355"/>
      <c r="R13" s="73"/>
      <c r="T13" s="149"/>
      <c r="U13" s="150"/>
      <c r="V13" s="146" t="s">
        <v>34</v>
      </c>
      <c r="W13" s="146"/>
      <c r="X13" s="146"/>
      <c r="Y13" s="146"/>
      <c r="Z13" s="148"/>
    </row>
    <row r="14" spans="1:26" ht="26.25" thickBot="1">
      <c r="A14" s="361"/>
      <c r="B14" s="362"/>
      <c r="C14" s="369"/>
      <c r="D14" s="371"/>
      <c r="E14" s="356"/>
      <c r="F14" s="151">
        <v>2007</v>
      </c>
      <c r="G14" s="152">
        <v>2008</v>
      </c>
      <c r="H14" s="153">
        <v>2009</v>
      </c>
      <c r="I14" s="154">
        <v>2010</v>
      </c>
      <c r="J14" s="151" t="s">
        <v>30</v>
      </c>
      <c r="K14" s="152">
        <v>2007</v>
      </c>
      <c r="L14" s="152">
        <v>2008</v>
      </c>
      <c r="M14" s="153">
        <v>2009</v>
      </c>
      <c r="N14" s="153">
        <v>2010</v>
      </c>
      <c r="O14" s="155" t="s">
        <v>28</v>
      </c>
      <c r="P14" s="358"/>
      <c r="Q14" s="356"/>
      <c r="R14" s="73"/>
      <c r="T14" s="156" t="s">
        <v>33</v>
      </c>
      <c r="U14" s="157" t="s">
        <v>35</v>
      </c>
      <c r="V14" s="158">
        <v>2007</v>
      </c>
      <c r="W14" s="158">
        <v>2008</v>
      </c>
      <c r="X14" s="159">
        <v>2009</v>
      </c>
      <c r="Y14" s="159">
        <v>2010</v>
      </c>
      <c r="Z14" s="160" t="s">
        <v>28</v>
      </c>
    </row>
    <row r="15" spans="1:26" ht="38.25">
      <c r="A15" s="363" t="s">
        <v>225</v>
      </c>
      <c r="B15" s="161"/>
      <c r="C15" s="162"/>
      <c r="D15" s="163" t="s">
        <v>254</v>
      </c>
      <c r="E15" s="162"/>
      <c r="F15" s="164" t="s">
        <v>29</v>
      </c>
      <c r="G15" s="165" t="s">
        <v>29</v>
      </c>
      <c r="H15" s="166" t="s">
        <v>29</v>
      </c>
      <c r="I15" s="167"/>
      <c r="J15" s="168"/>
      <c r="K15" s="169"/>
      <c r="L15" s="169"/>
      <c r="M15" s="170"/>
      <c r="N15" s="170"/>
      <c r="O15" s="171"/>
      <c r="P15" s="172"/>
      <c r="Q15" s="173"/>
      <c r="R15" s="62" t="str">
        <f>+P15&amp;" "&amp;Q15</f>
        <v> </v>
      </c>
      <c r="T15" s="174"/>
      <c r="U15" s="175"/>
      <c r="V15" s="176"/>
      <c r="W15" s="176"/>
      <c r="X15" s="177"/>
      <c r="Y15" s="177"/>
      <c r="Z15" s="178"/>
    </row>
    <row r="16" spans="1:26" ht="127.5">
      <c r="A16" s="364"/>
      <c r="B16" s="161" t="s">
        <v>253</v>
      </c>
      <c r="C16" s="35" t="s">
        <v>75</v>
      </c>
      <c r="D16" s="33" t="s">
        <v>255</v>
      </c>
      <c r="E16" s="67" t="s">
        <v>226</v>
      </c>
      <c r="F16" s="10" t="s">
        <v>29</v>
      </c>
      <c r="G16" s="11" t="s">
        <v>29</v>
      </c>
      <c r="H16" s="12" t="s">
        <v>29</v>
      </c>
      <c r="I16" s="13"/>
      <c r="J16" s="14" t="s">
        <v>0</v>
      </c>
      <c r="K16" s="15">
        <f>+$T16*V16</f>
        <v>1500</v>
      </c>
      <c r="L16" s="15">
        <f>+$T16*W16</f>
        <v>19500</v>
      </c>
      <c r="M16" s="15">
        <f>+$T16*X16</f>
        <v>18000</v>
      </c>
      <c r="N16" s="16">
        <f>+$T16*Y16</f>
        <v>0</v>
      </c>
      <c r="O16" s="17">
        <f aca="true" t="shared" si="0" ref="O16:O24">+SUM(K16:N16)</f>
        <v>39000</v>
      </c>
      <c r="P16" s="18" t="s">
        <v>31</v>
      </c>
      <c r="Q16" s="19" t="s">
        <v>70</v>
      </c>
      <c r="R16" s="62" t="str">
        <f aca="true" t="shared" si="1" ref="R16:R79">+P16&amp;" "&amp;Q16</f>
        <v>UNDP TRAC</v>
      </c>
      <c r="T16" s="14">
        <v>750</v>
      </c>
      <c r="U16" s="63" t="s">
        <v>38</v>
      </c>
      <c r="V16" s="179">
        <v>2</v>
      </c>
      <c r="W16" s="179">
        <f>12+12+6-4</f>
        <v>26</v>
      </c>
      <c r="X16" s="180">
        <v>24</v>
      </c>
      <c r="Y16" s="180"/>
      <c r="Z16" s="181">
        <f>+SUM(V16:Y16)</f>
        <v>52</v>
      </c>
    </row>
    <row r="17" spans="1:26" ht="12.75">
      <c r="A17" s="364"/>
      <c r="B17" s="161"/>
      <c r="C17" s="35"/>
      <c r="D17" s="33"/>
      <c r="E17" s="67"/>
      <c r="F17" s="10"/>
      <c r="G17" s="11"/>
      <c r="H17" s="12"/>
      <c r="I17" s="13"/>
      <c r="J17" s="14" t="s">
        <v>48</v>
      </c>
      <c r="K17" s="15">
        <f>+K16*0.75%</f>
        <v>11.25</v>
      </c>
      <c r="L17" s="15">
        <f>+L16*0.75%</f>
        <v>146.25</v>
      </c>
      <c r="M17" s="15">
        <f>+M16*0.75%</f>
        <v>135</v>
      </c>
      <c r="N17" s="16">
        <f>+N16*0.75%</f>
        <v>0</v>
      </c>
      <c r="O17" s="17">
        <f t="shared" si="0"/>
        <v>292.5</v>
      </c>
      <c r="P17" s="18" t="s">
        <v>31</v>
      </c>
      <c r="Q17" s="19" t="s">
        <v>70</v>
      </c>
      <c r="R17" s="62" t="str">
        <f t="shared" si="1"/>
        <v>UNDP TRAC</v>
      </c>
      <c r="T17" s="14"/>
      <c r="U17" s="63"/>
      <c r="V17" s="179"/>
      <c r="W17" s="179"/>
      <c r="X17" s="180"/>
      <c r="Y17" s="180"/>
      <c r="Z17" s="181"/>
    </row>
    <row r="18" spans="1:26" ht="63.75">
      <c r="A18" s="364"/>
      <c r="B18" s="161"/>
      <c r="C18" s="35" t="s">
        <v>76</v>
      </c>
      <c r="D18" s="32" t="s">
        <v>256</v>
      </c>
      <c r="E18" s="120"/>
      <c r="F18" s="10" t="s">
        <v>29</v>
      </c>
      <c r="G18" s="11" t="s">
        <v>29</v>
      </c>
      <c r="H18" s="12" t="s">
        <v>29</v>
      </c>
      <c r="I18" s="13"/>
      <c r="J18" s="14" t="s">
        <v>0</v>
      </c>
      <c r="K18" s="15">
        <v>5000</v>
      </c>
      <c r="L18" s="15">
        <v>9700</v>
      </c>
      <c r="M18" s="15">
        <f>+$T18*X18</f>
        <v>9000</v>
      </c>
      <c r="N18" s="16">
        <f>+$T18*Y18</f>
        <v>0</v>
      </c>
      <c r="O18" s="17">
        <f t="shared" si="0"/>
        <v>23700</v>
      </c>
      <c r="P18" s="18" t="s">
        <v>45</v>
      </c>
      <c r="Q18" s="19" t="s">
        <v>50</v>
      </c>
      <c r="R18" s="62" t="str">
        <f t="shared" si="1"/>
        <v>UNIFEM parallel</v>
      </c>
      <c r="T18" s="14">
        <v>750</v>
      </c>
      <c r="U18" s="63" t="s">
        <v>38</v>
      </c>
      <c r="V18" s="179">
        <v>2</v>
      </c>
      <c r="W18" s="179">
        <v>16</v>
      </c>
      <c r="X18" s="180">
        <v>12</v>
      </c>
      <c r="Y18" s="180"/>
      <c r="Z18" s="181">
        <f>+SUM(V18:Y18)</f>
        <v>30</v>
      </c>
    </row>
    <row r="19" spans="1:26" ht="12.75">
      <c r="A19" s="364"/>
      <c r="B19" s="161"/>
      <c r="C19" s="35"/>
      <c r="D19" s="32"/>
      <c r="E19" s="120"/>
      <c r="F19" s="10"/>
      <c r="G19" s="11"/>
      <c r="H19" s="12"/>
      <c r="I19" s="13"/>
      <c r="J19" s="14" t="s">
        <v>48</v>
      </c>
      <c r="K19" s="15">
        <f>+K18*0.75%</f>
        <v>37.5</v>
      </c>
      <c r="L19" s="15">
        <f>+L18*0.75%</f>
        <v>72.75</v>
      </c>
      <c r="M19" s="15">
        <f>+M18*0.75%</f>
        <v>67.5</v>
      </c>
      <c r="N19" s="16">
        <f>+N18*0.75%</f>
        <v>0</v>
      </c>
      <c r="O19" s="17">
        <f t="shared" si="0"/>
        <v>177.75</v>
      </c>
      <c r="P19" s="18" t="s">
        <v>45</v>
      </c>
      <c r="Q19" s="19" t="s">
        <v>50</v>
      </c>
      <c r="R19" s="62" t="str">
        <f t="shared" si="1"/>
        <v>UNIFEM parallel</v>
      </c>
      <c r="T19" s="14"/>
      <c r="U19" s="63"/>
      <c r="V19" s="179"/>
      <c r="W19" s="179"/>
      <c r="X19" s="180"/>
      <c r="Y19" s="180"/>
      <c r="Z19" s="181"/>
    </row>
    <row r="20" spans="1:26" ht="165.75">
      <c r="A20" s="364"/>
      <c r="B20" s="161" t="s">
        <v>227</v>
      </c>
      <c r="C20" s="35"/>
      <c r="D20" s="33" t="s">
        <v>228</v>
      </c>
      <c r="E20" s="67" t="s">
        <v>229</v>
      </c>
      <c r="F20" s="10"/>
      <c r="G20" s="11"/>
      <c r="H20" s="12"/>
      <c r="I20" s="13"/>
      <c r="J20" s="14" t="s">
        <v>1</v>
      </c>
      <c r="K20" s="15">
        <f>+$T20*V20</f>
        <v>0</v>
      </c>
      <c r="L20" s="15">
        <f>+$T20*W20</f>
        <v>32000</v>
      </c>
      <c r="M20" s="15">
        <f>+$T20*X20</f>
        <v>20000</v>
      </c>
      <c r="N20" s="16">
        <f>+$T20*Y20</f>
        <v>0</v>
      </c>
      <c r="O20" s="17">
        <f t="shared" si="0"/>
        <v>52000</v>
      </c>
      <c r="P20" s="18" t="s">
        <v>31</v>
      </c>
      <c r="Q20" s="19" t="s">
        <v>70</v>
      </c>
      <c r="R20" s="62" t="str">
        <f t="shared" si="1"/>
        <v>UNDP TRAC</v>
      </c>
      <c r="T20" s="14">
        <v>800</v>
      </c>
      <c r="U20" s="63" t="s">
        <v>39</v>
      </c>
      <c r="V20" s="179"/>
      <c r="W20" s="179">
        <v>40</v>
      </c>
      <c r="X20" s="180">
        <v>25</v>
      </c>
      <c r="Y20" s="180"/>
      <c r="Z20" s="181">
        <f>+SUM(V20:Y20)</f>
        <v>65</v>
      </c>
    </row>
    <row r="21" spans="1:26" ht="12.75">
      <c r="A21" s="364"/>
      <c r="B21" s="161"/>
      <c r="C21" s="35"/>
      <c r="D21" s="33"/>
      <c r="E21" s="67"/>
      <c r="F21" s="10"/>
      <c r="G21" s="11"/>
      <c r="H21" s="12"/>
      <c r="I21" s="13"/>
      <c r="J21" s="14" t="s">
        <v>48</v>
      </c>
      <c r="K21" s="15">
        <f>+K20*0.75%</f>
        <v>0</v>
      </c>
      <c r="L21" s="15">
        <f>+L20*0.75%</f>
        <v>240</v>
      </c>
      <c r="M21" s="15">
        <f>+M20*0.75%</f>
        <v>150</v>
      </c>
      <c r="N21" s="16">
        <f>+N20*0.75%</f>
        <v>0</v>
      </c>
      <c r="O21" s="17">
        <f t="shared" si="0"/>
        <v>390</v>
      </c>
      <c r="P21" s="18" t="s">
        <v>31</v>
      </c>
      <c r="Q21" s="19" t="s">
        <v>70</v>
      </c>
      <c r="R21" s="62" t="str">
        <f t="shared" si="1"/>
        <v>UNDP TRAC</v>
      </c>
      <c r="T21" s="14"/>
      <c r="U21" s="63"/>
      <c r="V21" s="179"/>
      <c r="W21" s="179"/>
      <c r="X21" s="180"/>
      <c r="Y21" s="180"/>
      <c r="Z21" s="181"/>
    </row>
    <row r="22" spans="1:26" ht="12.75">
      <c r="A22" s="364"/>
      <c r="B22" s="161"/>
      <c r="C22" s="35"/>
      <c r="D22" s="33"/>
      <c r="E22" s="67"/>
      <c r="F22" s="10"/>
      <c r="G22" s="11"/>
      <c r="H22" s="12"/>
      <c r="I22" s="13"/>
      <c r="J22" s="14" t="s">
        <v>1</v>
      </c>
      <c r="K22" s="15">
        <v>0</v>
      </c>
      <c r="L22" s="15">
        <v>13600</v>
      </c>
      <c r="M22" s="15">
        <f>+$T22*X22</f>
        <v>8800</v>
      </c>
      <c r="N22" s="16">
        <f>+$T22*Y22</f>
        <v>0</v>
      </c>
      <c r="O22" s="17">
        <f t="shared" si="0"/>
        <v>22400</v>
      </c>
      <c r="P22" s="18" t="s">
        <v>45</v>
      </c>
      <c r="Q22" s="19" t="s">
        <v>52</v>
      </c>
      <c r="R22" s="62" t="str">
        <f t="shared" si="1"/>
        <v>UNIFEM pooled</v>
      </c>
      <c r="T22" s="14">
        <v>800</v>
      </c>
      <c r="U22" s="63" t="s">
        <v>39</v>
      </c>
      <c r="V22" s="179">
        <v>5</v>
      </c>
      <c r="W22" s="179">
        <v>12</v>
      </c>
      <c r="X22" s="180">
        <v>11</v>
      </c>
      <c r="Y22" s="180"/>
      <c r="Z22" s="181">
        <f>+SUM(V22:Y22)</f>
        <v>28</v>
      </c>
    </row>
    <row r="23" spans="1:26" ht="12.75">
      <c r="A23" s="364"/>
      <c r="B23" s="161"/>
      <c r="C23" s="35"/>
      <c r="D23" s="33"/>
      <c r="E23" s="67"/>
      <c r="F23" s="10"/>
      <c r="G23" s="11"/>
      <c r="H23" s="12"/>
      <c r="I23" s="13"/>
      <c r="J23" s="14" t="s">
        <v>48</v>
      </c>
      <c r="K23" s="15">
        <f>+K22*0.75%</f>
        <v>0</v>
      </c>
      <c r="L23" s="15">
        <f>+L22*0.75%</f>
        <v>102</v>
      </c>
      <c r="M23" s="15">
        <f>+M22*0.75%</f>
        <v>66</v>
      </c>
      <c r="N23" s="16">
        <f>+N22*0.75%</f>
        <v>0</v>
      </c>
      <c r="O23" s="17">
        <f t="shared" si="0"/>
        <v>168</v>
      </c>
      <c r="P23" s="18" t="s">
        <v>45</v>
      </c>
      <c r="Q23" s="19" t="s">
        <v>52</v>
      </c>
      <c r="R23" s="62" t="str">
        <f t="shared" si="1"/>
        <v>UNIFEM pooled</v>
      </c>
      <c r="T23" s="14"/>
      <c r="U23" s="63"/>
      <c r="V23" s="179"/>
      <c r="W23" s="179"/>
      <c r="X23" s="180"/>
      <c r="Y23" s="180"/>
      <c r="Z23" s="181"/>
    </row>
    <row r="24" spans="1:26" ht="12.75">
      <c r="A24" s="364"/>
      <c r="B24" s="161"/>
      <c r="C24" s="35"/>
      <c r="D24" s="33"/>
      <c r="E24" s="67"/>
      <c r="F24" s="10"/>
      <c r="G24" s="11"/>
      <c r="H24" s="12"/>
      <c r="I24" s="13"/>
      <c r="J24" s="14" t="s">
        <v>110</v>
      </c>
      <c r="K24" s="15">
        <f>(K22+K23)*0.07</f>
        <v>0</v>
      </c>
      <c r="L24" s="15">
        <f>(L22+L23)*0.07</f>
        <v>959.1400000000001</v>
      </c>
      <c r="M24" s="15">
        <f>(M22+M23)*0.07</f>
        <v>620.62</v>
      </c>
      <c r="N24" s="16">
        <f>(N22+N23)*0.07</f>
        <v>0</v>
      </c>
      <c r="O24" s="17">
        <f t="shared" si="0"/>
        <v>1579.7600000000002</v>
      </c>
      <c r="P24" s="18" t="s">
        <v>45</v>
      </c>
      <c r="Q24" s="19" t="s">
        <v>52</v>
      </c>
      <c r="R24" s="62" t="str">
        <f t="shared" si="1"/>
        <v>UNIFEM pooled</v>
      </c>
      <c r="T24" s="14"/>
      <c r="U24" s="63"/>
      <c r="V24" s="179"/>
      <c r="W24" s="179"/>
      <c r="X24" s="180"/>
      <c r="Y24" s="180"/>
      <c r="Z24" s="181"/>
    </row>
    <row r="25" spans="1:26" ht="12.75">
      <c r="A25" s="364"/>
      <c r="B25" s="161"/>
      <c r="C25" s="35"/>
      <c r="D25" s="131"/>
      <c r="E25" s="68"/>
      <c r="F25" s="39"/>
      <c r="G25" s="40"/>
      <c r="H25" s="41"/>
      <c r="I25" s="42"/>
      <c r="J25" s="54"/>
      <c r="K25" s="55"/>
      <c r="L25" s="55"/>
      <c r="M25" s="55"/>
      <c r="N25" s="58"/>
      <c r="O25" s="59"/>
      <c r="P25" s="56"/>
      <c r="Q25" s="57"/>
      <c r="R25" s="62" t="str">
        <f t="shared" si="1"/>
        <v> </v>
      </c>
      <c r="S25" s="66"/>
      <c r="T25" s="14"/>
      <c r="U25" s="63"/>
      <c r="V25" s="179"/>
      <c r="W25" s="179"/>
      <c r="X25" s="180"/>
      <c r="Y25" s="180"/>
      <c r="Z25" s="181"/>
    </row>
    <row r="26" spans="1:26" ht="63.75">
      <c r="A26" s="364"/>
      <c r="B26" s="161" t="s">
        <v>257</v>
      </c>
      <c r="C26" s="182"/>
      <c r="D26" s="44" t="s">
        <v>230</v>
      </c>
      <c r="E26" s="112" t="s">
        <v>200</v>
      </c>
      <c r="F26" s="21" t="s">
        <v>29</v>
      </c>
      <c r="G26" s="22" t="s">
        <v>29</v>
      </c>
      <c r="H26" s="23"/>
      <c r="I26" s="24"/>
      <c r="J26" s="25" t="s">
        <v>0</v>
      </c>
      <c r="K26" s="26">
        <f>+$T26*V26</f>
        <v>1200</v>
      </c>
      <c r="L26" s="26">
        <f>+$T26*W26</f>
        <v>12000</v>
      </c>
      <c r="M26" s="26">
        <f>+$T26*X26</f>
        <v>3600</v>
      </c>
      <c r="N26" s="27">
        <f>+$T26*Y26</f>
        <v>0</v>
      </c>
      <c r="O26" s="28">
        <f aca="true" t="shared" si="2" ref="O26:O32">+SUM(K26:N26)</f>
        <v>16800</v>
      </c>
      <c r="P26" s="29" t="s">
        <v>31</v>
      </c>
      <c r="Q26" s="30" t="s">
        <v>70</v>
      </c>
      <c r="R26" s="62" t="str">
        <f t="shared" si="1"/>
        <v>UNDP TRAC</v>
      </c>
      <c r="T26" s="14">
        <v>600</v>
      </c>
      <c r="U26" s="63" t="s">
        <v>38</v>
      </c>
      <c r="V26" s="179">
        <v>2</v>
      </c>
      <c r="W26" s="179">
        <v>20</v>
      </c>
      <c r="X26" s="180">
        <v>6</v>
      </c>
      <c r="Y26" s="180"/>
      <c r="Z26" s="181">
        <f>+SUM(V26:Y26)</f>
        <v>28</v>
      </c>
    </row>
    <row r="27" spans="1:26" ht="12.75">
      <c r="A27" s="364"/>
      <c r="B27" s="161"/>
      <c r="C27" s="182"/>
      <c r="D27" s="60"/>
      <c r="E27" s="114"/>
      <c r="F27" s="46"/>
      <c r="G27" s="47"/>
      <c r="H27" s="48"/>
      <c r="I27" s="49"/>
      <c r="J27" s="174" t="s">
        <v>48</v>
      </c>
      <c r="K27" s="183">
        <f>+K26*0.75%</f>
        <v>9</v>
      </c>
      <c r="L27" s="183">
        <f>+L26*0.75%</f>
        <v>90</v>
      </c>
      <c r="M27" s="183">
        <f>+M26*0.75%</f>
        <v>27</v>
      </c>
      <c r="N27" s="184">
        <f>+N26*0.75%</f>
        <v>0</v>
      </c>
      <c r="O27" s="185">
        <f t="shared" si="2"/>
        <v>126</v>
      </c>
      <c r="P27" s="186" t="s">
        <v>31</v>
      </c>
      <c r="Q27" s="187" t="s">
        <v>70</v>
      </c>
      <c r="R27" s="62" t="str">
        <f t="shared" si="1"/>
        <v>UNDP TRAC</v>
      </c>
      <c r="T27" s="14"/>
      <c r="U27" s="63"/>
      <c r="V27" s="179"/>
      <c r="W27" s="179"/>
      <c r="X27" s="180"/>
      <c r="Y27" s="180"/>
      <c r="Z27" s="181"/>
    </row>
    <row r="28" spans="1:26" ht="12.75">
      <c r="A28" s="364"/>
      <c r="B28" s="161"/>
      <c r="C28" s="182"/>
      <c r="D28" s="33"/>
      <c r="E28" s="67"/>
      <c r="F28" s="10"/>
      <c r="G28" s="11"/>
      <c r="H28" s="12"/>
      <c r="I28" s="13"/>
      <c r="J28" s="14" t="s">
        <v>0</v>
      </c>
      <c r="K28" s="15">
        <f>+$T28*V28</f>
        <v>0</v>
      </c>
      <c r="L28" s="15">
        <v>20000</v>
      </c>
      <c r="M28" s="15">
        <v>16000</v>
      </c>
      <c r="N28" s="16">
        <f>+$T28*Y28</f>
        <v>0</v>
      </c>
      <c r="O28" s="17">
        <f t="shared" si="2"/>
        <v>36000</v>
      </c>
      <c r="P28" s="18" t="s">
        <v>45</v>
      </c>
      <c r="Q28" s="19" t="s">
        <v>52</v>
      </c>
      <c r="R28" s="62" t="str">
        <f t="shared" si="1"/>
        <v>UNIFEM pooled</v>
      </c>
      <c r="T28" s="14">
        <v>750</v>
      </c>
      <c r="U28" s="63" t="s">
        <v>38</v>
      </c>
      <c r="V28" s="179"/>
      <c r="W28" s="179">
        <v>40</v>
      </c>
      <c r="X28" s="180">
        <v>8</v>
      </c>
      <c r="Y28" s="180"/>
      <c r="Z28" s="181">
        <v>46</v>
      </c>
    </row>
    <row r="29" spans="1:26" ht="12.75">
      <c r="A29" s="364"/>
      <c r="B29" s="161"/>
      <c r="C29" s="182"/>
      <c r="D29" s="33"/>
      <c r="E29" s="67"/>
      <c r="F29" s="10"/>
      <c r="G29" s="11"/>
      <c r="H29" s="12"/>
      <c r="I29" s="13"/>
      <c r="J29" s="14" t="s">
        <v>48</v>
      </c>
      <c r="K29" s="15">
        <f>+K28*0.75%</f>
        <v>0</v>
      </c>
      <c r="L29" s="15">
        <f>+L28*0.75%</f>
        <v>150</v>
      </c>
      <c r="M29" s="15">
        <f>+M28*0.75%</f>
        <v>120</v>
      </c>
      <c r="N29" s="16">
        <f>+N28*0.75%</f>
        <v>0</v>
      </c>
      <c r="O29" s="17">
        <f t="shared" si="2"/>
        <v>270</v>
      </c>
      <c r="P29" s="18" t="s">
        <v>45</v>
      </c>
      <c r="Q29" s="19" t="s">
        <v>52</v>
      </c>
      <c r="R29" s="62" t="str">
        <f t="shared" si="1"/>
        <v>UNIFEM pooled</v>
      </c>
      <c r="T29" s="14"/>
      <c r="U29" s="63"/>
      <c r="V29" s="179"/>
      <c r="W29" s="179"/>
      <c r="X29" s="180"/>
      <c r="Y29" s="180"/>
      <c r="Z29" s="181"/>
    </row>
    <row r="30" spans="1:26" ht="12.75">
      <c r="A30" s="364"/>
      <c r="B30" s="161"/>
      <c r="C30" s="182"/>
      <c r="D30" s="33"/>
      <c r="E30" s="67"/>
      <c r="F30" s="10"/>
      <c r="G30" s="11"/>
      <c r="H30" s="12"/>
      <c r="I30" s="13"/>
      <c r="J30" s="14" t="s">
        <v>110</v>
      </c>
      <c r="K30" s="15">
        <f>(K28+K29)*0.07</f>
        <v>0</v>
      </c>
      <c r="L30" s="15">
        <f>(L28+L29)*0.07</f>
        <v>1410.5000000000002</v>
      </c>
      <c r="M30" s="15">
        <f>(M28+M29)*0.07</f>
        <v>1128.4</v>
      </c>
      <c r="N30" s="16">
        <f>(N28+N29)*0.07</f>
        <v>0</v>
      </c>
      <c r="O30" s="17">
        <f t="shared" si="2"/>
        <v>2538.9000000000005</v>
      </c>
      <c r="P30" s="18" t="s">
        <v>45</v>
      </c>
      <c r="Q30" s="19" t="s">
        <v>52</v>
      </c>
      <c r="R30" s="62" t="str">
        <f t="shared" si="1"/>
        <v>UNIFEM pooled</v>
      </c>
      <c r="T30" s="14"/>
      <c r="U30" s="63"/>
      <c r="V30" s="179"/>
      <c r="W30" s="179"/>
      <c r="X30" s="180"/>
      <c r="Y30" s="180"/>
      <c r="Z30" s="181"/>
    </row>
    <row r="31" spans="1:26" ht="12.75">
      <c r="A31" s="364"/>
      <c r="B31" s="161"/>
      <c r="C31" s="182"/>
      <c r="D31" s="131"/>
      <c r="E31" s="68"/>
      <c r="F31" s="39"/>
      <c r="G31" s="40"/>
      <c r="H31" s="41"/>
      <c r="I31" s="42"/>
      <c r="J31" s="54" t="s">
        <v>2</v>
      </c>
      <c r="K31" s="55">
        <f>+$T31*V31</f>
        <v>500</v>
      </c>
      <c r="L31" s="55">
        <f>+$T31*W31</f>
        <v>4500</v>
      </c>
      <c r="M31" s="55">
        <f>+$T31*X31</f>
        <v>2500</v>
      </c>
      <c r="N31" s="58">
        <f>+$T31*Y31</f>
        <v>0</v>
      </c>
      <c r="O31" s="59">
        <f t="shared" si="2"/>
        <v>7500</v>
      </c>
      <c r="P31" s="56" t="s">
        <v>31</v>
      </c>
      <c r="Q31" s="57" t="s">
        <v>70</v>
      </c>
      <c r="R31" s="62" t="str">
        <f t="shared" si="1"/>
        <v>UNDP TRAC</v>
      </c>
      <c r="T31" s="14">
        <v>5</v>
      </c>
      <c r="U31" s="63" t="s">
        <v>51</v>
      </c>
      <c r="V31" s="179">
        <v>100</v>
      </c>
      <c r="W31" s="179">
        <v>900</v>
      </c>
      <c r="X31" s="180">
        <v>500</v>
      </c>
      <c r="Y31" s="180"/>
      <c r="Z31" s="181">
        <f>+SUM(V31:Y31)</f>
        <v>1500</v>
      </c>
    </row>
    <row r="32" spans="1:26" ht="12.75">
      <c r="A32" s="364"/>
      <c r="B32" s="161"/>
      <c r="C32" s="188"/>
      <c r="D32" s="37"/>
      <c r="E32" s="115"/>
      <c r="F32" s="1"/>
      <c r="G32" s="2"/>
      <c r="H32" s="7"/>
      <c r="I32" s="3"/>
      <c r="J32" s="20" t="s">
        <v>48</v>
      </c>
      <c r="K32" s="4">
        <f>+K31*0.75%</f>
        <v>3.75</v>
      </c>
      <c r="L32" s="4">
        <f>+L31*0.75%</f>
        <v>33.75</v>
      </c>
      <c r="M32" s="4">
        <f>+M31*0.75%</f>
        <v>18.75</v>
      </c>
      <c r="N32" s="5">
        <f>+N31*0.75%</f>
        <v>0</v>
      </c>
      <c r="O32" s="6">
        <f t="shared" si="2"/>
        <v>56.25</v>
      </c>
      <c r="P32" s="8" t="s">
        <v>31</v>
      </c>
      <c r="Q32" s="9" t="s">
        <v>70</v>
      </c>
      <c r="R32" s="62" t="str">
        <f t="shared" si="1"/>
        <v>UNDP TRAC</v>
      </c>
      <c r="T32" s="14"/>
      <c r="U32" s="63"/>
      <c r="V32" s="179"/>
      <c r="W32" s="179"/>
      <c r="X32" s="180"/>
      <c r="Y32" s="180"/>
      <c r="Z32" s="181"/>
    </row>
    <row r="33" spans="1:26" ht="12.75">
      <c r="A33" s="364"/>
      <c r="B33" s="161"/>
      <c r="C33" s="189"/>
      <c r="D33" s="127" t="s">
        <v>165</v>
      </c>
      <c r="E33" s="128"/>
      <c r="F33" s="46"/>
      <c r="G33" s="47"/>
      <c r="H33" s="48"/>
      <c r="I33" s="49"/>
      <c r="J33" s="174" t="s">
        <v>99</v>
      </c>
      <c r="K33" s="190">
        <f aca="true" t="shared" si="3" ref="K33:O38">+SUMIF($R$16:$R$32,$J33,K$16:K$32)</f>
        <v>3224</v>
      </c>
      <c r="L33" s="190">
        <f t="shared" si="3"/>
        <v>68510</v>
      </c>
      <c r="M33" s="190">
        <f t="shared" si="3"/>
        <v>44430.75</v>
      </c>
      <c r="N33" s="191">
        <f t="shared" si="3"/>
        <v>0</v>
      </c>
      <c r="O33" s="192">
        <f t="shared" si="3"/>
        <v>116164.75</v>
      </c>
      <c r="P33" s="130"/>
      <c r="Q33" s="66"/>
      <c r="R33" s="62" t="str">
        <f t="shared" si="1"/>
        <v> </v>
      </c>
      <c r="T33" s="14"/>
      <c r="U33" s="63"/>
      <c r="V33" s="179"/>
      <c r="W33" s="179"/>
      <c r="X33" s="180"/>
      <c r="Y33" s="180"/>
      <c r="Z33" s="181"/>
    </row>
    <row r="34" spans="1:26" ht="12.75">
      <c r="A34" s="364"/>
      <c r="B34" s="161"/>
      <c r="C34" s="189"/>
      <c r="D34" s="123" t="s">
        <v>95</v>
      </c>
      <c r="E34" s="124"/>
      <c r="F34" s="10"/>
      <c r="G34" s="11"/>
      <c r="H34" s="12"/>
      <c r="I34" s="13"/>
      <c r="J34" s="14" t="s">
        <v>100</v>
      </c>
      <c r="K34" s="193">
        <f t="shared" si="3"/>
        <v>0</v>
      </c>
      <c r="L34" s="193">
        <f t="shared" si="3"/>
        <v>0</v>
      </c>
      <c r="M34" s="193">
        <f t="shared" si="3"/>
        <v>0</v>
      </c>
      <c r="N34" s="194">
        <f t="shared" si="3"/>
        <v>0</v>
      </c>
      <c r="O34" s="195">
        <f t="shared" si="3"/>
        <v>0</v>
      </c>
      <c r="P34" s="65"/>
      <c r="Q34" s="66"/>
      <c r="R34" s="62" t="str">
        <f t="shared" si="1"/>
        <v> </v>
      </c>
      <c r="T34" s="14"/>
      <c r="U34" s="63"/>
      <c r="V34" s="179"/>
      <c r="W34" s="179"/>
      <c r="X34" s="180"/>
      <c r="Y34" s="180"/>
      <c r="Z34" s="181"/>
    </row>
    <row r="35" spans="1:26" ht="12.75">
      <c r="A35" s="364"/>
      <c r="B35" s="161"/>
      <c r="C35" s="189"/>
      <c r="D35" s="123" t="s">
        <v>164</v>
      </c>
      <c r="E35" s="124"/>
      <c r="F35" s="10"/>
      <c r="G35" s="11"/>
      <c r="H35" s="12"/>
      <c r="I35" s="13"/>
      <c r="J35" s="14" t="s">
        <v>105</v>
      </c>
      <c r="K35" s="193">
        <f t="shared" si="3"/>
        <v>0</v>
      </c>
      <c r="L35" s="193">
        <f t="shared" si="3"/>
        <v>0</v>
      </c>
      <c r="M35" s="193">
        <f t="shared" si="3"/>
        <v>0</v>
      </c>
      <c r="N35" s="194">
        <f t="shared" si="3"/>
        <v>0</v>
      </c>
      <c r="O35" s="195">
        <f t="shared" si="3"/>
        <v>0</v>
      </c>
      <c r="P35" s="65"/>
      <c r="Q35" s="66"/>
      <c r="R35" s="62" t="str">
        <f t="shared" si="1"/>
        <v> </v>
      </c>
      <c r="T35" s="14"/>
      <c r="U35" s="63"/>
      <c r="V35" s="179"/>
      <c r="W35" s="179"/>
      <c r="X35" s="180"/>
      <c r="Y35" s="180"/>
      <c r="Z35" s="181"/>
    </row>
    <row r="36" spans="1:26" ht="12.75">
      <c r="A36" s="364"/>
      <c r="B36" s="161"/>
      <c r="C36" s="189"/>
      <c r="D36" s="123" t="s">
        <v>97</v>
      </c>
      <c r="E36" s="124"/>
      <c r="F36" s="10"/>
      <c r="G36" s="11"/>
      <c r="H36" s="12"/>
      <c r="I36" s="13"/>
      <c r="J36" s="14" t="s">
        <v>101</v>
      </c>
      <c r="K36" s="193">
        <f t="shared" si="3"/>
        <v>0</v>
      </c>
      <c r="L36" s="193">
        <f t="shared" si="3"/>
        <v>36221.64</v>
      </c>
      <c r="M36" s="193">
        <f t="shared" si="3"/>
        <v>26735.020000000004</v>
      </c>
      <c r="N36" s="194">
        <f t="shared" si="3"/>
        <v>0</v>
      </c>
      <c r="O36" s="195">
        <f t="shared" si="3"/>
        <v>62956.66</v>
      </c>
      <c r="P36" s="65"/>
      <c r="Q36" s="66"/>
      <c r="R36" s="62" t="str">
        <f t="shared" si="1"/>
        <v> </v>
      </c>
      <c r="T36" s="14"/>
      <c r="U36" s="63"/>
      <c r="V36" s="179"/>
      <c r="W36" s="179"/>
      <c r="X36" s="180"/>
      <c r="Y36" s="180"/>
      <c r="Z36" s="181"/>
    </row>
    <row r="37" spans="1:26" ht="12.75">
      <c r="A37" s="364"/>
      <c r="B37" s="161"/>
      <c r="C37" s="189"/>
      <c r="D37" s="123" t="s">
        <v>98</v>
      </c>
      <c r="E37" s="124"/>
      <c r="F37" s="10"/>
      <c r="G37" s="11"/>
      <c r="H37" s="12"/>
      <c r="I37" s="13"/>
      <c r="J37" s="14" t="s">
        <v>102</v>
      </c>
      <c r="K37" s="193">
        <f t="shared" si="3"/>
        <v>5037.5</v>
      </c>
      <c r="L37" s="193">
        <f t="shared" si="3"/>
        <v>9772.75</v>
      </c>
      <c r="M37" s="193">
        <f t="shared" si="3"/>
        <v>9067.5</v>
      </c>
      <c r="N37" s="194">
        <f t="shared" si="3"/>
        <v>0</v>
      </c>
      <c r="O37" s="195">
        <f t="shared" si="3"/>
        <v>23877.75</v>
      </c>
      <c r="P37" s="65"/>
      <c r="Q37" s="66"/>
      <c r="R37" s="62" t="str">
        <f t="shared" si="1"/>
        <v> </v>
      </c>
      <c r="T37" s="14"/>
      <c r="U37" s="63"/>
      <c r="V37" s="179"/>
      <c r="W37" s="179"/>
      <c r="X37" s="180"/>
      <c r="Y37" s="180"/>
      <c r="Z37" s="181"/>
    </row>
    <row r="38" spans="1:26" ht="13.5" thickBot="1">
      <c r="A38" s="364"/>
      <c r="B38" s="161"/>
      <c r="C38" s="189"/>
      <c r="D38" s="125" t="s">
        <v>104</v>
      </c>
      <c r="E38" s="126"/>
      <c r="F38" s="196"/>
      <c r="G38" s="197"/>
      <c r="H38" s="198"/>
      <c r="I38" s="199"/>
      <c r="J38" s="200" t="s">
        <v>134</v>
      </c>
      <c r="K38" s="201">
        <f t="shared" si="3"/>
        <v>0</v>
      </c>
      <c r="L38" s="201">
        <f t="shared" si="3"/>
        <v>0</v>
      </c>
      <c r="M38" s="201">
        <f t="shared" si="3"/>
        <v>0</v>
      </c>
      <c r="N38" s="202">
        <f t="shared" si="3"/>
        <v>0</v>
      </c>
      <c r="O38" s="203">
        <f t="shared" si="3"/>
        <v>0</v>
      </c>
      <c r="P38" s="65"/>
      <c r="Q38" s="66"/>
      <c r="R38" s="62" t="str">
        <f t="shared" si="1"/>
        <v> </v>
      </c>
      <c r="T38" s="14"/>
      <c r="U38" s="63"/>
      <c r="V38" s="179"/>
      <c r="W38" s="179"/>
      <c r="X38" s="180"/>
      <c r="Y38" s="180"/>
      <c r="Z38" s="181"/>
    </row>
    <row r="39" spans="1:26" ht="18" thickBot="1" thickTop="1">
      <c r="A39" s="364"/>
      <c r="B39" s="204"/>
      <c r="C39" s="205"/>
      <c r="D39" s="206" t="s">
        <v>96</v>
      </c>
      <c r="E39" s="206"/>
      <c r="F39" s="207"/>
      <c r="G39" s="208"/>
      <c r="H39" s="209"/>
      <c r="I39" s="210"/>
      <c r="J39" s="211"/>
      <c r="K39" s="212">
        <f>SUM(K33:K38)</f>
        <v>8261.5</v>
      </c>
      <c r="L39" s="212">
        <f>SUM(L33:L38)</f>
        <v>114504.39</v>
      </c>
      <c r="M39" s="212">
        <f>SUM(M33:M38)</f>
        <v>80233.27</v>
      </c>
      <c r="N39" s="213">
        <f>SUM(N33:N38)</f>
        <v>0</v>
      </c>
      <c r="O39" s="214">
        <f>SUM(O33:O38)</f>
        <v>202999.16</v>
      </c>
      <c r="P39" s="81"/>
      <c r="Q39" s="82"/>
      <c r="R39" s="62" t="str">
        <f t="shared" si="1"/>
        <v> </v>
      </c>
      <c r="S39" s="66"/>
      <c r="T39" s="14"/>
      <c r="U39" s="63"/>
      <c r="V39" s="179"/>
      <c r="W39" s="179"/>
      <c r="X39" s="180"/>
      <c r="Y39" s="180"/>
      <c r="Z39" s="181"/>
    </row>
    <row r="40" spans="1:26" ht="77.25" thickTop="1">
      <c r="A40" s="364"/>
      <c r="B40" s="161" t="s">
        <v>231</v>
      </c>
      <c r="C40" s="60" t="s">
        <v>77</v>
      </c>
      <c r="D40" s="60" t="s">
        <v>258</v>
      </c>
      <c r="E40" s="114" t="s">
        <v>201</v>
      </c>
      <c r="F40" s="46"/>
      <c r="G40" s="47"/>
      <c r="H40" s="48"/>
      <c r="I40" s="49"/>
      <c r="J40" s="174"/>
      <c r="K40" s="183"/>
      <c r="L40" s="183"/>
      <c r="M40" s="183"/>
      <c r="N40" s="184"/>
      <c r="O40" s="185"/>
      <c r="P40" s="29"/>
      <c r="Q40" s="30"/>
      <c r="R40" s="62" t="str">
        <f t="shared" si="1"/>
        <v> </v>
      </c>
      <c r="T40" s="14"/>
      <c r="U40" s="63"/>
      <c r="V40" s="179"/>
      <c r="W40" s="179"/>
      <c r="X40" s="180"/>
      <c r="Y40" s="180"/>
      <c r="Z40" s="181"/>
    </row>
    <row r="41" spans="1:26" ht="38.25">
      <c r="A41" s="364"/>
      <c r="B41" s="161"/>
      <c r="C41" s="35" t="s">
        <v>79</v>
      </c>
      <c r="D41" s="36"/>
      <c r="E41" s="67"/>
      <c r="F41" s="10"/>
      <c r="G41" s="11"/>
      <c r="H41" s="12"/>
      <c r="I41" s="13"/>
      <c r="J41" s="14"/>
      <c r="K41" s="15"/>
      <c r="L41" s="15"/>
      <c r="M41" s="15"/>
      <c r="N41" s="16"/>
      <c r="O41" s="17"/>
      <c r="P41" s="18"/>
      <c r="Q41" s="19"/>
      <c r="R41" s="62" t="str">
        <f t="shared" si="1"/>
        <v> </v>
      </c>
      <c r="T41" s="14"/>
      <c r="U41" s="63"/>
      <c r="V41" s="179"/>
      <c r="W41" s="179"/>
      <c r="X41" s="179"/>
      <c r="Y41" s="180"/>
      <c r="Z41" s="181"/>
    </row>
    <row r="42" spans="1:26" ht="12.75">
      <c r="A42" s="364"/>
      <c r="B42" s="161"/>
      <c r="C42" s="35"/>
      <c r="D42" s="33" t="s">
        <v>259</v>
      </c>
      <c r="E42" s="67"/>
      <c r="F42" s="10"/>
      <c r="G42" s="11"/>
      <c r="H42" s="12"/>
      <c r="I42" s="13"/>
      <c r="J42" s="14"/>
      <c r="K42" s="15"/>
      <c r="L42" s="15"/>
      <c r="M42" s="15"/>
      <c r="N42" s="16"/>
      <c r="O42" s="17"/>
      <c r="P42" s="18"/>
      <c r="Q42" s="19"/>
      <c r="R42" s="62" t="str">
        <f t="shared" si="1"/>
        <v> </v>
      </c>
      <c r="T42" s="14"/>
      <c r="U42" s="63"/>
      <c r="V42" s="179"/>
      <c r="W42" s="179"/>
      <c r="X42" s="180"/>
      <c r="Y42" s="180"/>
      <c r="Z42" s="181"/>
    </row>
    <row r="43" spans="1:26" ht="25.5">
      <c r="A43" s="364"/>
      <c r="B43" s="161"/>
      <c r="C43" s="35"/>
      <c r="D43" s="36" t="s">
        <v>60</v>
      </c>
      <c r="E43" s="67"/>
      <c r="F43" s="10" t="s">
        <v>29</v>
      </c>
      <c r="G43" s="11" t="s">
        <v>29</v>
      </c>
      <c r="H43" s="12" t="s">
        <v>29</v>
      </c>
      <c r="I43" s="13"/>
      <c r="J43" s="14" t="s">
        <v>40</v>
      </c>
      <c r="K43" s="15">
        <f aca="true" t="shared" si="4" ref="K43:L49">+$T43*V43</f>
        <v>0</v>
      </c>
      <c r="L43" s="15">
        <f>+$T43*W43-100</f>
        <v>900</v>
      </c>
      <c r="M43" s="15">
        <f>+$T43*X43</f>
        <v>0</v>
      </c>
      <c r="N43" s="16">
        <f>+$T43*Y43</f>
        <v>0</v>
      </c>
      <c r="O43" s="17">
        <f aca="true" t="shared" si="5" ref="O43:O50">+SUM(K43:N43)</f>
        <v>900</v>
      </c>
      <c r="P43" s="18" t="s">
        <v>31</v>
      </c>
      <c r="Q43" s="19" t="s">
        <v>72</v>
      </c>
      <c r="R43" s="62" t="str">
        <f t="shared" si="1"/>
        <v>UNDP TTF</v>
      </c>
      <c r="T43" s="14">
        <v>1000</v>
      </c>
      <c r="U43" s="63" t="s">
        <v>37</v>
      </c>
      <c r="V43" s="179"/>
      <c r="W43" s="179">
        <v>1</v>
      </c>
      <c r="X43" s="180"/>
      <c r="Y43" s="180"/>
      <c r="Z43" s="181">
        <f>+SUM(V43:Y43)</f>
        <v>1</v>
      </c>
    </row>
    <row r="44" spans="1:26" ht="12.75">
      <c r="A44" s="364"/>
      <c r="B44" s="161"/>
      <c r="C44" s="35"/>
      <c r="D44" s="36"/>
      <c r="E44" s="67"/>
      <c r="F44" s="10"/>
      <c r="G44" s="11"/>
      <c r="H44" s="12"/>
      <c r="I44" s="13"/>
      <c r="J44" s="14" t="s">
        <v>1</v>
      </c>
      <c r="K44" s="15">
        <f t="shared" si="4"/>
        <v>0</v>
      </c>
      <c r="L44" s="15">
        <f>+$T44*W44-150</f>
        <v>23850</v>
      </c>
      <c r="M44" s="15">
        <f>+$T44*X44</f>
        <v>0</v>
      </c>
      <c r="N44" s="16">
        <f>+$T44*Y44</f>
        <v>0</v>
      </c>
      <c r="O44" s="17">
        <f t="shared" si="5"/>
        <v>23850</v>
      </c>
      <c r="P44" s="18" t="s">
        <v>31</v>
      </c>
      <c r="Q44" s="19" t="s">
        <v>72</v>
      </c>
      <c r="R44" s="62" t="str">
        <f t="shared" si="1"/>
        <v>UNDP TTF</v>
      </c>
      <c r="T44" s="14">
        <v>800</v>
      </c>
      <c r="U44" s="63" t="s">
        <v>39</v>
      </c>
      <c r="V44" s="179"/>
      <c r="W44" s="179">
        <v>30</v>
      </c>
      <c r="X44" s="180"/>
      <c r="Y44" s="180"/>
      <c r="Z44" s="181">
        <f>+SUM(V44:Y44)</f>
        <v>30</v>
      </c>
    </row>
    <row r="45" spans="1:26" ht="12.75">
      <c r="A45" s="364"/>
      <c r="B45" s="161"/>
      <c r="C45" s="35"/>
      <c r="D45" s="36"/>
      <c r="E45" s="67"/>
      <c r="F45" s="10"/>
      <c r="G45" s="11"/>
      <c r="H45" s="12"/>
      <c r="I45" s="13"/>
      <c r="J45" s="14" t="s">
        <v>48</v>
      </c>
      <c r="K45" s="15">
        <v>0</v>
      </c>
      <c r="L45" s="15">
        <v>250</v>
      </c>
      <c r="M45" s="15">
        <v>0</v>
      </c>
      <c r="N45" s="16">
        <v>0</v>
      </c>
      <c r="O45" s="17">
        <f t="shared" si="5"/>
        <v>250</v>
      </c>
      <c r="P45" s="18" t="s">
        <v>31</v>
      </c>
      <c r="Q45" s="19" t="s">
        <v>72</v>
      </c>
      <c r="R45" s="62" t="str">
        <f t="shared" si="1"/>
        <v>UNDP TTF</v>
      </c>
      <c r="T45" s="14"/>
      <c r="U45" s="63"/>
      <c r="V45" s="179"/>
      <c r="W45" s="179"/>
      <c r="X45" s="180"/>
      <c r="Y45" s="180"/>
      <c r="Z45" s="181"/>
    </row>
    <row r="46" spans="1:26" ht="12.75">
      <c r="A46" s="364"/>
      <c r="B46" s="161"/>
      <c r="C46" s="35"/>
      <c r="D46" s="36"/>
      <c r="E46" s="67"/>
      <c r="F46" s="10"/>
      <c r="G46" s="11"/>
      <c r="H46" s="12"/>
      <c r="I46" s="13"/>
      <c r="J46" s="14" t="s">
        <v>40</v>
      </c>
      <c r="K46" s="15">
        <f t="shared" si="4"/>
        <v>0</v>
      </c>
      <c r="L46" s="15">
        <f t="shared" si="4"/>
        <v>0</v>
      </c>
      <c r="M46" s="15">
        <f>+$T46*X46</f>
        <v>1000</v>
      </c>
      <c r="N46" s="16">
        <f>+$T46*Y46</f>
        <v>1000</v>
      </c>
      <c r="O46" s="17">
        <f t="shared" si="5"/>
        <v>2000</v>
      </c>
      <c r="P46" s="18" t="s">
        <v>31</v>
      </c>
      <c r="Q46" s="19" t="s">
        <v>70</v>
      </c>
      <c r="R46" s="62" t="str">
        <f t="shared" si="1"/>
        <v>UNDP TRAC</v>
      </c>
      <c r="T46" s="14">
        <v>1000</v>
      </c>
      <c r="U46" s="63" t="s">
        <v>37</v>
      </c>
      <c r="V46" s="179"/>
      <c r="W46" s="179"/>
      <c r="X46" s="180">
        <v>1</v>
      </c>
      <c r="Y46" s="180">
        <v>1</v>
      </c>
      <c r="Z46" s="181">
        <f>+SUM(V46:Y46)</f>
        <v>2</v>
      </c>
    </row>
    <row r="47" spans="1:26" ht="12.75">
      <c r="A47" s="364"/>
      <c r="B47" s="161"/>
      <c r="C47" s="35"/>
      <c r="D47" s="36"/>
      <c r="E47" s="67"/>
      <c r="F47" s="10"/>
      <c r="G47" s="11"/>
      <c r="H47" s="12"/>
      <c r="I47" s="13"/>
      <c r="J47" s="14" t="s">
        <v>1</v>
      </c>
      <c r="K47" s="15">
        <f t="shared" si="4"/>
        <v>0</v>
      </c>
      <c r="L47" s="15">
        <f t="shared" si="4"/>
        <v>0</v>
      </c>
      <c r="M47" s="15">
        <f>+$T47*X47</f>
        <v>20000</v>
      </c>
      <c r="N47" s="16">
        <f>+$T47*Y47</f>
        <v>0</v>
      </c>
      <c r="O47" s="17">
        <f t="shared" si="5"/>
        <v>20000</v>
      </c>
      <c r="P47" s="18" t="s">
        <v>31</v>
      </c>
      <c r="Q47" s="19" t="s">
        <v>70</v>
      </c>
      <c r="R47" s="62" t="str">
        <f t="shared" si="1"/>
        <v>UNDP TRAC</v>
      </c>
      <c r="T47" s="14">
        <v>800</v>
      </c>
      <c r="U47" s="63" t="s">
        <v>39</v>
      </c>
      <c r="V47" s="179"/>
      <c r="W47" s="179"/>
      <c r="X47" s="180">
        <v>25</v>
      </c>
      <c r="Y47" s="180"/>
      <c r="Z47" s="181">
        <f>+SUM(V47:Y47)</f>
        <v>25</v>
      </c>
    </row>
    <row r="48" spans="1:26" ht="12.75">
      <c r="A48" s="364"/>
      <c r="B48" s="161"/>
      <c r="C48" s="35"/>
      <c r="D48" s="36"/>
      <c r="E48" s="67"/>
      <c r="F48" s="10"/>
      <c r="G48" s="11"/>
      <c r="H48" s="12"/>
      <c r="I48" s="13"/>
      <c r="J48" s="14" t="s">
        <v>48</v>
      </c>
      <c r="K48" s="15">
        <f>0.75%*SUM(K46:K47)</f>
        <v>0</v>
      </c>
      <c r="L48" s="15">
        <f>0.75%*SUM(L46:L47)</f>
        <v>0</v>
      </c>
      <c r="M48" s="15">
        <f>0.75%*SUM(M46:M47)</f>
        <v>157.5</v>
      </c>
      <c r="N48" s="16">
        <f>0.75%*SUM(N46:N47)</f>
        <v>7.5</v>
      </c>
      <c r="O48" s="17">
        <f t="shared" si="5"/>
        <v>165</v>
      </c>
      <c r="P48" s="18" t="s">
        <v>31</v>
      </c>
      <c r="Q48" s="19" t="s">
        <v>70</v>
      </c>
      <c r="R48" s="62" t="str">
        <f t="shared" si="1"/>
        <v>UNDP TRAC</v>
      </c>
      <c r="T48" s="14"/>
      <c r="U48" s="63"/>
      <c r="V48" s="179"/>
      <c r="W48" s="179"/>
      <c r="X48" s="180"/>
      <c r="Y48" s="180"/>
      <c r="Z48" s="181"/>
    </row>
    <row r="49" spans="1:26" ht="25.5">
      <c r="A49" s="364"/>
      <c r="B49" s="161"/>
      <c r="C49" s="35"/>
      <c r="D49" s="36" t="s">
        <v>260</v>
      </c>
      <c r="E49" s="67"/>
      <c r="F49" s="10"/>
      <c r="G49" s="11"/>
      <c r="H49" s="12"/>
      <c r="I49" s="13"/>
      <c r="J49" s="14" t="s">
        <v>54</v>
      </c>
      <c r="K49" s="15">
        <f t="shared" si="4"/>
        <v>0</v>
      </c>
      <c r="L49" s="15">
        <f>+$T49*W49-200</f>
        <v>19800</v>
      </c>
      <c r="M49" s="15">
        <f>+$T49*X49</f>
        <v>0</v>
      </c>
      <c r="N49" s="16">
        <f>+$T49*Y49</f>
        <v>0</v>
      </c>
      <c r="O49" s="17">
        <f t="shared" si="5"/>
        <v>19800</v>
      </c>
      <c r="P49" s="18" t="s">
        <v>31</v>
      </c>
      <c r="Q49" s="19" t="s">
        <v>72</v>
      </c>
      <c r="R49" s="62" t="str">
        <f t="shared" si="1"/>
        <v>UNDP TTF</v>
      </c>
      <c r="T49" s="14">
        <v>20000</v>
      </c>
      <c r="U49" s="63" t="s">
        <v>56</v>
      </c>
      <c r="V49" s="179"/>
      <c r="W49" s="179">
        <v>1</v>
      </c>
      <c r="X49" s="180"/>
      <c r="Y49" s="180"/>
      <c r="Z49" s="181">
        <f>+SUM(V49:Y49)</f>
        <v>1</v>
      </c>
    </row>
    <row r="50" spans="1:26" ht="12.75">
      <c r="A50" s="364"/>
      <c r="B50" s="161"/>
      <c r="C50" s="35"/>
      <c r="D50" s="129"/>
      <c r="E50" s="68"/>
      <c r="F50" s="39"/>
      <c r="G50" s="40"/>
      <c r="H50" s="41"/>
      <c r="I50" s="42"/>
      <c r="J50" s="54" t="s">
        <v>48</v>
      </c>
      <c r="K50" s="55">
        <v>0</v>
      </c>
      <c r="L50" s="55">
        <v>200</v>
      </c>
      <c r="M50" s="55">
        <v>0</v>
      </c>
      <c r="N50" s="58">
        <v>0</v>
      </c>
      <c r="O50" s="17">
        <f t="shared" si="5"/>
        <v>200</v>
      </c>
      <c r="P50" s="18" t="s">
        <v>31</v>
      </c>
      <c r="Q50" s="19" t="s">
        <v>72</v>
      </c>
      <c r="R50" s="62" t="str">
        <f t="shared" si="1"/>
        <v>UNDP TTF</v>
      </c>
      <c r="T50" s="14"/>
      <c r="U50" s="63"/>
      <c r="V50" s="179"/>
      <c r="W50" s="179"/>
      <c r="X50" s="180"/>
      <c r="Y50" s="180"/>
      <c r="Z50" s="181"/>
    </row>
    <row r="51" spans="1:26" ht="12.75">
      <c r="A51" s="364"/>
      <c r="B51" s="161"/>
      <c r="C51" s="35"/>
      <c r="D51" s="38"/>
      <c r="E51" s="115"/>
      <c r="F51" s="1"/>
      <c r="G51" s="2"/>
      <c r="H51" s="7"/>
      <c r="I51" s="3"/>
      <c r="J51" s="20"/>
      <c r="K51" s="4"/>
      <c r="L51" s="4"/>
      <c r="M51" s="4"/>
      <c r="N51" s="5"/>
      <c r="O51" s="6"/>
      <c r="P51" s="8"/>
      <c r="Q51" s="9"/>
      <c r="R51" s="62" t="str">
        <f t="shared" si="1"/>
        <v> </v>
      </c>
      <c r="T51" s="14"/>
      <c r="U51" s="63"/>
      <c r="V51" s="179"/>
      <c r="W51" s="179"/>
      <c r="X51" s="180"/>
      <c r="Y51" s="180"/>
      <c r="Z51" s="181"/>
    </row>
    <row r="52" spans="1:26" ht="89.25">
      <c r="A52" s="364"/>
      <c r="B52" s="161" t="s">
        <v>232</v>
      </c>
      <c r="C52" s="35"/>
      <c r="D52" s="44" t="s">
        <v>261</v>
      </c>
      <c r="E52" s="112" t="s">
        <v>200</v>
      </c>
      <c r="F52" s="21"/>
      <c r="G52" s="22"/>
      <c r="H52" s="23"/>
      <c r="I52" s="24"/>
      <c r="J52" s="25"/>
      <c r="K52" s="26"/>
      <c r="L52" s="26"/>
      <c r="M52" s="26"/>
      <c r="N52" s="27"/>
      <c r="O52" s="28"/>
      <c r="P52" s="29"/>
      <c r="Q52" s="30"/>
      <c r="R52" s="62" t="str">
        <f t="shared" si="1"/>
        <v> </v>
      </c>
      <c r="T52" s="14"/>
      <c r="U52" s="63"/>
      <c r="V52" s="179"/>
      <c r="W52" s="179"/>
      <c r="X52" s="180"/>
      <c r="Y52" s="180"/>
      <c r="Z52" s="181"/>
    </row>
    <row r="53" spans="1:26" ht="12.75">
      <c r="A53" s="364"/>
      <c r="B53" s="161"/>
      <c r="C53" s="35"/>
      <c r="D53" s="33" t="s">
        <v>262</v>
      </c>
      <c r="E53" s="67" t="s">
        <v>200</v>
      </c>
      <c r="F53" s="10" t="s">
        <v>29</v>
      </c>
      <c r="G53" s="11" t="s">
        <v>29</v>
      </c>
      <c r="H53" s="12" t="s">
        <v>29</v>
      </c>
      <c r="I53" s="13"/>
      <c r="J53" s="14" t="s">
        <v>59</v>
      </c>
      <c r="K53" s="15">
        <f aca="true" t="shared" si="6" ref="K53:N59">+$T53*V53</f>
        <v>5000</v>
      </c>
      <c r="L53" s="15">
        <f t="shared" si="6"/>
        <v>20000</v>
      </c>
      <c r="M53" s="15">
        <f t="shared" si="6"/>
        <v>0</v>
      </c>
      <c r="N53" s="16">
        <f t="shared" si="6"/>
        <v>0</v>
      </c>
      <c r="O53" s="17">
        <f aca="true" t="shared" si="7" ref="O53:O65">+SUM(K53:N53)</f>
        <v>25000</v>
      </c>
      <c r="P53" s="18" t="s">
        <v>103</v>
      </c>
      <c r="Q53" s="19"/>
      <c r="R53" s="62" t="str">
        <f t="shared" si="1"/>
        <v>Unfunded </v>
      </c>
      <c r="T53" s="14">
        <v>25000</v>
      </c>
      <c r="U53" s="63" t="s">
        <v>57</v>
      </c>
      <c r="V53" s="179">
        <f>5/25</f>
        <v>0.2</v>
      </c>
      <c r="W53" s="179">
        <f>20/25</f>
        <v>0.8</v>
      </c>
      <c r="X53" s="180"/>
      <c r="Y53" s="180"/>
      <c r="Z53" s="181">
        <f aca="true" t="shared" si="8" ref="Z53:Z65">+SUM(V53:Y53)</f>
        <v>1</v>
      </c>
    </row>
    <row r="54" spans="1:26" ht="25.5">
      <c r="A54" s="364"/>
      <c r="B54" s="161"/>
      <c r="C54" s="35"/>
      <c r="D54" s="33" t="s">
        <v>170</v>
      </c>
      <c r="E54" s="67" t="s">
        <v>202</v>
      </c>
      <c r="F54" s="10"/>
      <c r="G54" s="11"/>
      <c r="H54" s="12" t="s">
        <v>29</v>
      </c>
      <c r="I54" s="13" t="s">
        <v>29</v>
      </c>
      <c r="J54" s="14" t="s">
        <v>59</v>
      </c>
      <c r="K54" s="15">
        <f t="shared" si="6"/>
        <v>0</v>
      </c>
      <c r="L54" s="15">
        <f t="shared" si="6"/>
        <v>0</v>
      </c>
      <c r="M54" s="15">
        <f t="shared" si="6"/>
        <v>10000</v>
      </c>
      <c r="N54" s="16">
        <f t="shared" si="6"/>
        <v>20000</v>
      </c>
      <c r="O54" s="17">
        <f t="shared" si="7"/>
        <v>30000</v>
      </c>
      <c r="P54" s="18" t="s">
        <v>103</v>
      </c>
      <c r="Q54" s="19"/>
      <c r="R54" s="62" t="str">
        <f t="shared" si="1"/>
        <v>Unfunded </v>
      </c>
      <c r="T54" s="14">
        <v>30000</v>
      </c>
      <c r="U54" s="63" t="s">
        <v>57</v>
      </c>
      <c r="V54" s="179"/>
      <c r="W54" s="179"/>
      <c r="X54" s="180">
        <f>1/3</f>
        <v>0.3333333333333333</v>
      </c>
      <c r="Y54" s="180">
        <f>2/3</f>
        <v>0.6666666666666666</v>
      </c>
      <c r="Z54" s="181">
        <f t="shared" si="8"/>
        <v>1</v>
      </c>
    </row>
    <row r="55" spans="1:26" ht="25.5">
      <c r="A55" s="364"/>
      <c r="B55" s="161"/>
      <c r="C55" s="35"/>
      <c r="D55" s="61" t="s">
        <v>263</v>
      </c>
      <c r="E55" s="114" t="s">
        <v>200</v>
      </c>
      <c r="F55" s="46"/>
      <c r="G55" s="47" t="s">
        <v>29</v>
      </c>
      <c r="H55" s="48"/>
      <c r="I55" s="49"/>
      <c r="J55" s="174" t="s">
        <v>59</v>
      </c>
      <c r="K55" s="183">
        <f t="shared" si="6"/>
        <v>0</v>
      </c>
      <c r="L55" s="183">
        <f t="shared" si="6"/>
        <v>12000</v>
      </c>
      <c r="M55" s="183">
        <f t="shared" si="6"/>
        <v>3000</v>
      </c>
      <c r="N55" s="184">
        <f t="shared" si="6"/>
        <v>0</v>
      </c>
      <c r="O55" s="185">
        <f>+SUM(K55:N55)</f>
        <v>15000</v>
      </c>
      <c r="P55" s="186" t="s">
        <v>103</v>
      </c>
      <c r="Q55" s="187"/>
      <c r="R55" s="62" t="str">
        <f>+P55&amp;" "&amp;Q55</f>
        <v>Unfunded </v>
      </c>
      <c r="T55" s="14">
        <v>15000</v>
      </c>
      <c r="U55" s="63" t="s">
        <v>57</v>
      </c>
      <c r="V55" s="179"/>
      <c r="W55" s="179">
        <v>0.8</v>
      </c>
      <c r="X55" s="180">
        <v>0.2</v>
      </c>
      <c r="Y55" s="180"/>
      <c r="Z55" s="181">
        <f>+SUM(V55:Y55)</f>
        <v>1</v>
      </c>
    </row>
    <row r="56" spans="1:26" ht="12.75">
      <c r="A56" s="364"/>
      <c r="B56" s="161"/>
      <c r="C56" s="35"/>
      <c r="D56" s="34" t="s">
        <v>264</v>
      </c>
      <c r="E56" s="115" t="s">
        <v>200</v>
      </c>
      <c r="F56" s="1"/>
      <c r="G56" s="2"/>
      <c r="H56" s="7" t="s">
        <v>29</v>
      </c>
      <c r="I56" s="3"/>
      <c r="J56" s="20" t="s">
        <v>59</v>
      </c>
      <c r="K56" s="4">
        <f t="shared" si="6"/>
        <v>0</v>
      </c>
      <c r="L56" s="4">
        <f t="shared" si="6"/>
        <v>0</v>
      </c>
      <c r="M56" s="4">
        <f t="shared" si="6"/>
        <v>24000</v>
      </c>
      <c r="N56" s="5">
        <f t="shared" si="6"/>
        <v>6000</v>
      </c>
      <c r="O56" s="6">
        <f>+SUM(K56:N56)</f>
        <v>30000</v>
      </c>
      <c r="P56" s="8" t="s">
        <v>103</v>
      </c>
      <c r="Q56" s="9"/>
      <c r="R56" s="62" t="str">
        <f>+P56&amp;" "&amp;Q56</f>
        <v>Unfunded </v>
      </c>
      <c r="T56" s="14">
        <v>30000</v>
      </c>
      <c r="U56" s="63" t="s">
        <v>57</v>
      </c>
      <c r="V56" s="179"/>
      <c r="W56" s="179"/>
      <c r="X56" s="180">
        <v>0.8</v>
      </c>
      <c r="Y56" s="180">
        <v>0.2</v>
      </c>
      <c r="Z56" s="181">
        <f>+SUM(V56:Y56)</f>
        <v>1</v>
      </c>
    </row>
    <row r="57" spans="1:26" ht="127.5">
      <c r="A57" s="364"/>
      <c r="B57" s="161" t="s">
        <v>233</v>
      </c>
      <c r="C57" s="35"/>
      <c r="D57" s="44" t="s">
        <v>265</v>
      </c>
      <c r="E57" s="112" t="s">
        <v>202</v>
      </c>
      <c r="F57" s="21" t="s">
        <v>29</v>
      </c>
      <c r="G57" s="22" t="s">
        <v>29</v>
      </c>
      <c r="H57" s="23" t="s">
        <v>29</v>
      </c>
      <c r="I57" s="24" t="s">
        <v>29</v>
      </c>
      <c r="J57" s="25" t="s">
        <v>0</v>
      </c>
      <c r="K57" s="26">
        <f t="shared" si="6"/>
        <v>0</v>
      </c>
      <c r="L57" s="26">
        <f t="shared" si="6"/>
        <v>11250</v>
      </c>
      <c r="M57" s="26">
        <f t="shared" si="6"/>
        <v>9000</v>
      </c>
      <c r="N57" s="27">
        <f t="shared" si="6"/>
        <v>2250</v>
      </c>
      <c r="O57" s="28">
        <f t="shared" si="7"/>
        <v>22500</v>
      </c>
      <c r="P57" s="29" t="s">
        <v>31</v>
      </c>
      <c r="Q57" s="30" t="s">
        <v>70</v>
      </c>
      <c r="R57" s="62" t="str">
        <f t="shared" si="1"/>
        <v>UNDP TRAC</v>
      </c>
      <c r="T57" s="14">
        <v>750</v>
      </c>
      <c r="U57" s="63" t="s">
        <v>38</v>
      </c>
      <c r="V57" s="179"/>
      <c r="W57" s="179">
        <f>12+3</f>
        <v>15</v>
      </c>
      <c r="X57" s="180">
        <v>12</v>
      </c>
      <c r="Y57" s="180">
        <v>3</v>
      </c>
      <c r="Z57" s="181">
        <f t="shared" si="8"/>
        <v>30</v>
      </c>
    </row>
    <row r="58" spans="1:26" ht="12.75">
      <c r="A58" s="364"/>
      <c r="B58" s="161"/>
      <c r="C58" s="35"/>
      <c r="D58" s="60"/>
      <c r="E58" s="114"/>
      <c r="F58" s="46"/>
      <c r="G58" s="47"/>
      <c r="H58" s="48"/>
      <c r="I58" s="49"/>
      <c r="J58" s="14" t="s">
        <v>48</v>
      </c>
      <c r="K58" s="183">
        <f>0.75%*K57</f>
        <v>0</v>
      </c>
      <c r="L58" s="183">
        <f>0.75%*L57</f>
        <v>84.375</v>
      </c>
      <c r="M58" s="183">
        <f>0.75%*M57</f>
        <v>67.5</v>
      </c>
      <c r="N58" s="184">
        <f>0.75%*N57</f>
        <v>16.875</v>
      </c>
      <c r="O58" s="185">
        <f t="shared" si="7"/>
        <v>168.75</v>
      </c>
      <c r="P58" s="29" t="s">
        <v>31</v>
      </c>
      <c r="Q58" s="30" t="s">
        <v>70</v>
      </c>
      <c r="R58" s="62" t="str">
        <f t="shared" si="1"/>
        <v>UNDP TRAC</v>
      </c>
      <c r="T58" s="14"/>
      <c r="U58" s="63"/>
      <c r="V58" s="179"/>
      <c r="W58" s="179"/>
      <c r="X58" s="180"/>
      <c r="Y58" s="180"/>
      <c r="Z58" s="181"/>
    </row>
    <row r="59" spans="1:26" ht="63.75">
      <c r="A59" s="364"/>
      <c r="B59" s="161" t="s">
        <v>234</v>
      </c>
      <c r="C59" s="35"/>
      <c r="D59" s="35"/>
      <c r="E59" s="67"/>
      <c r="F59" s="10"/>
      <c r="G59" s="11"/>
      <c r="H59" s="12"/>
      <c r="I59" s="13"/>
      <c r="J59" s="14" t="s">
        <v>1</v>
      </c>
      <c r="K59" s="15">
        <v>0</v>
      </c>
      <c r="L59" s="15">
        <v>28000</v>
      </c>
      <c r="M59" s="15">
        <f t="shared" si="6"/>
        <v>24000</v>
      </c>
      <c r="N59" s="16">
        <f t="shared" si="6"/>
        <v>0</v>
      </c>
      <c r="O59" s="17">
        <f t="shared" si="7"/>
        <v>52000</v>
      </c>
      <c r="P59" s="18" t="s">
        <v>45</v>
      </c>
      <c r="Q59" s="19" t="s">
        <v>52</v>
      </c>
      <c r="R59" s="62" t="str">
        <f t="shared" si="1"/>
        <v>UNIFEM pooled</v>
      </c>
      <c r="T59" s="14">
        <v>800</v>
      </c>
      <c r="U59" s="63" t="s">
        <v>39</v>
      </c>
      <c r="V59" s="179">
        <v>0</v>
      </c>
      <c r="W59" s="179">
        <v>25</v>
      </c>
      <c r="X59" s="180">
        <v>30</v>
      </c>
      <c r="Y59" s="180"/>
      <c r="Z59" s="181">
        <f t="shared" si="8"/>
        <v>55</v>
      </c>
    </row>
    <row r="60" spans="1:26" ht="12.75">
      <c r="A60" s="364"/>
      <c r="B60" s="161"/>
      <c r="C60" s="35"/>
      <c r="D60" s="35"/>
      <c r="E60" s="67"/>
      <c r="F60" s="10"/>
      <c r="G60" s="11"/>
      <c r="H60" s="12"/>
      <c r="I60" s="13"/>
      <c r="J60" s="14" t="s">
        <v>48</v>
      </c>
      <c r="K60" s="15">
        <f>0.75%*K59</f>
        <v>0</v>
      </c>
      <c r="L60" s="15">
        <f>0.75%*L59</f>
        <v>210</v>
      </c>
      <c r="M60" s="15">
        <f>0.75%*M59</f>
        <v>180</v>
      </c>
      <c r="N60" s="16">
        <f>0.75%*N59</f>
        <v>0</v>
      </c>
      <c r="O60" s="17">
        <f t="shared" si="7"/>
        <v>390</v>
      </c>
      <c r="P60" s="18" t="s">
        <v>45</v>
      </c>
      <c r="Q60" s="19" t="s">
        <v>52</v>
      </c>
      <c r="R60" s="62" t="str">
        <f t="shared" si="1"/>
        <v>UNIFEM pooled</v>
      </c>
      <c r="T60" s="14"/>
      <c r="U60" s="63"/>
      <c r="V60" s="179"/>
      <c r="W60" s="179"/>
      <c r="X60" s="180"/>
      <c r="Y60" s="180"/>
      <c r="Z60" s="181"/>
    </row>
    <row r="61" spans="1:26" ht="12.75">
      <c r="A61" s="364"/>
      <c r="B61" s="161"/>
      <c r="C61" s="35"/>
      <c r="D61" s="35"/>
      <c r="E61" s="67"/>
      <c r="F61" s="10"/>
      <c r="G61" s="11"/>
      <c r="H61" s="12"/>
      <c r="I61" s="13"/>
      <c r="J61" s="14" t="s">
        <v>110</v>
      </c>
      <c r="K61" s="15">
        <f>(K59+K60)*0.07</f>
        <v>0</v>
      </c>
      <c r="L61" s="15">
        <f>(L59+L60)*0.07</f>
        <v>1974.7000000000003</v>
      </c>
      <c r="M61" s="15">
        <f>(M59+M60)*0.07</f>
        <v>1692.6000000000001</v>
      </c>
      <c r="N61" s="16">
        <f>(N59+N60)*0.07</f>
        <v>0</v>
      </c>
      <c r="O61" s="17">
        <f t="shared" si="7"/>
        <v>3667.3</v>
      </c>
      <c r="P61" s="18" t="s">
        <v>45</v>
      </c>
      <c r="Q61" s="19" t="s">
        <v>52</v>
      </c>
      <c r="R61" s="62" t="str">
        <f t="shared" si="1"/>
        <v>UNIFEM pooled</v>
      </c>
      <c r="T61" s="14"/>
      <c r="U61" s="63"/>
      <c r="V61" s="179"/>
      <c r="W61" s="179"/>
      <c r="X61" s="180"/>
      <c r="Y61" s="180"/>
      <c r="Z61" s="181"/>
    </row>
    <row r="62" spans="1:26" ht="12.75">
      <c r="A62" s="364"/>
      <c r="B62" s="161"/>
      <c r="C62" s="35"/>
      <c r="D62" s="35"/>
      <c r="E62" s="67"/>
      <c r="F62" s="10"/>
      <c r="G62" s="11"/>
      <c r="H62" s="12"/>
      <c r="I62" s="13"/>
      <c r="J62" s="14" t="s">
        <v>1</v>
      </c>
      <c r="K62" s="15">
        <f>+$T62*V62</f>
        <v>0</v>
      </c>
      <c r="L62" s="15">
        <f>+$T62*W62</f>
        <v>24000</v>
      </c>
      <c r="M62" s="15">
        <f>+$T62*X62</f>
        <v>0</v>
      </c>
      <c r="N62" s="16">
        <f>+$T62*Y62</f>
        <v>0</v>
      </c>
      <c r="O62" s="17">
        <f t="shared" si="7"/>
        <v>24000</v>
      </c>
      <c r="P62" s="18" t="s">
        <v>103</v>
      </c>
      <c r="Q62" s="19"/>
      <c r="R62" s="62" t="str">
        <f t="shared" si="1"/>
        <v>Unfunded </v>
      </c>
      <c r="T62" s="14">
        <v>800</v>
      </c>
      <c r="U62" s="63" t="s">
        <v>39</v>
      </c>
      <c r="V62" s="179"/>
      <c r="W62" s="179">
        <v>30</v>
      </c>
      <c r="X62" s="180"/>
      <c r="Y62" s="180"/>
      <c r="Z62" s="181">
        <f>+SUM(V62:Y62)</f>
        <v>30</v>
      </c>
    </row>
    <row r="63" spans="1:26" ht="12.75">
      <c r="A63" s="364"/>
      <c r="B63" s="161"/>
      <c r="C63" s="35"/>
      <c r="D63" s="35"/>
      <c r="E63" s="67"/>
      <c r="F63" s="10"/>
      <c r="G63" s="11"/>
      <c r="H63" s="12"/>
      <c r="I63" s="13"/>
      <c r="J63" s="14" t="s">
        <v>40</v>
      </c>
      <c r="K63" s="15">
        <f aca="true" t="shared" si="9" ref="K63:N65">+$T63*V63</f>
        <v>0</v>
      </c>
      <c r="L63" s="15">
        <f t="shared" si="9"/>
        <v>5000</v>
      </c>
      <c r="M63" s="15">
        <f t="shared" si="9"/>
        <v>5000</v>
      </c>
      <c r="N63" s="16">
        <f t="shared" si="9"/>
        <v>0</v>
      </c>
      <c r="O63" s="17">
        <f t="shared" si="7"/>
        <v>10000</v>
      </c>
      <c r="P63" s="18" t="s">
        <v>31</v>
      </c>
      <c r="Q63" s="19" t="s">
        <v>70</v>
      </c>
      <c r="R63" s="62" t="str">
        <f t="shared" si="1"/>
        <v>UNDP TRAC</v>
      </c>
      <c r="T63" s="14">
        <v>5000</v>
      </c>
      <c r="U63" s="63" t="s">
        <v>37</v>
      </c>
      <c r="V63" s="179"/>
      <c r="W63" s="179">
        <v>1</v>
      </c>
      <c r="X63" s="180">
        <v>1</v>
      </c>
      <c r="Y63" s="180"/>
      <c r="Z63" s="181">
        <f t="shared" si="8"/>
        <v>2</v>
      </c>
    </row>
    <row r="64" spans="1:26" ht="12.75">
      <c r="A64" s="364"/>
      <c r="B64" s="161"/>
      <c r="C64" s="35"/>
      <c r="D64" s="35"/>
      <c r="E64" s="67"/>
      <c r="F64" s="10"/>
      <c r="G64" s="11"/>
      <c r="H64" s="12"/>
      <c r="I64" s="13"/>
      <c r="J64" s="14" t="s">
        <v>48</v>
      </c>
      <c r="K64" s="15">
        <v>0</v>
      </c>
      <c r="L64" s="183">
        <v>50</v>
      </c>
      <c r="M64" s="183">
        <v>50</v>
      </c>
      <c r="N64" s="16">
        <f>+$T64*Y64</f>
        <v>0</v>
      </c>
      <c r="O64" s="17">
        <f t="shared" si="7"/>
        <v>100</v>
      </c>
      <c r="P64" s="18" t="s">
        <v>31</v>
      </c>
      <c r="Q64" s="19" t="s">
        <v>70</v>
      </c>
      <c r="R64" s="62" t="str">
        <f t="shared" si="1"/>
        <v>UNDP TRAC</v>
      </c>
      <c r="T64" s="14"/>
      <c r="U64" s="63"/>
      <c r="V64" s="179"/>
      <c r="W64" s="179"/>
      <c r="X64" s="180"/>
      <c r="Y64" s="180"/>
      <c r="Z64" s="181"/>
    </row>
    <row r="65" spans="1:26" ht="12.75">
      <c r="A65" s="364"/>
      <c r="B65" s="161"/>
      <c r="C65" s="35"/>
      <c r="D65" s="35"/>
      <c r="E65" s="67"/>
      <c r="F65" s="10"/>
      <c r="G65" s="11"/>
      <c r="H65" s="12"/>
      <c r="I65" s="13"/>
      <c r="J65" s="14" t="s">
        <v>62</v>
      </c>
      <c r="K65" s="15">
        <f t="shared" si="9"/>
        <v>0</v>
      </c>
      <c r="L65" s="15">
        <f t="shared" si="9"/>
        <v>0</v>
      </c>
      <c r="M65" s="15">
        <f t="shared" si="9"/>
        <v>0</v>
      </c>
      <c r="N65" s="16">
        <f t="shared" si="9"/>
        <v>30000</v>
      </c>
      <c r="O65" s="17">
        <f t="shared" si="7"/>
        <v>30000</v>
      </c>
      <c r="P65" s="18" t="s">
        <v>103</v>
      </c>
      <c r="Q65" s="19"/>
      <c r="R65" s="62" t="str">
        <f t="shared" si="1"/>
        <v>Unfunded </v>
      </c>
      <c r="T65" s="14">
        <v>30000</v>
      </c>
      <c r="U65" s="63" t="s">
        <v>41</v>
      </c>
      <c r="V65" s="179"/>
      <c r="W65" s="179"/>
      <c r="X65" s="180"/>
      <c r="Y65" s="180">
        <v>1</v>
      </c>
      <c r="Z65" s="181">
        <f t="shared" si="8"/>
        <v>1</v>
      </c>
    </row>
    <row r="66" spans="1:26" ht="12.75">
      <c r="A66" s="364"/>
      <c r="B66" s="161"/>
      <c r="C66" s="35"/>
      <c r="D66" s="43"/>
      <c r="E66" s="68"/>
      <c r="F66" s="39"/>
      <c r="G66" s="40"/>
      <c r="H66" s="41"/>
      <c r="I66" s="42"/>
      <c r="J66" s="54"/>
      <c r="K66" s="55"/>
      <c r="L66" s="55"/>
      <c r="M66" s="55"/>
      <c r="N66" s="58"/>
      <c r="O66" s="59"/>
      <c r="P66" s="56"/>
      <c r="Q66" s="57"/>
      <c r="R66" s="62" t="str">
        <f t="shared" si="1"/>
        <v> </v>
      </c>
      <c r="T66" s="14"/>
      <c r="U66" s="63"/>
      <c r="V66" s="179"/>
      <c r="W66" s="179"/>
      <c r="X66" s="180"/>
      <c r="Y66" s="180"/>
      <c r="Z66" s="181"/>
    </row>
    <row r="67" spans="1:26" ht="12.75">
      <c r="A67" s="364"/>
      <c r="B67" s="161"/>
      <c r="C67" s="35"/>
      <c r="D67" s="44" t="s">
        <v>266</v>
      </c>
      <c r="E67" s="112" t="s">
        <v>200</v>
      </c>
      <c r="F67" s="21"/>
      <c r="G67" s="22"/>
      <c r="H67" s="23"/>
      <c r="I67" s="24"/>
      <c r="J67" s="25"/>
      <c r="K67" s="26"/>
      <c r="L67" s="26"/>
      <c r="M67" s="26"/>
      <c r="N67" s="27"/>
      <c r="O67" s="28"/>
      <c r="P67" s="29"/>
      <c r="Q67" s="30"/>
      <c r="R67" s="62" t="str">
        <f t="shared" si="1"/>
        <v> </v>
      </c>
      <c r="T67" s="14"/>
      <c r="U67" s="63"/>
      <c r="V67" s="179"/>
      <c r="W67" s="179"/>
      <c r="X67" s="180"/>
      <c r="Y67" s="180"/>
      <c r="Z67" s="181"/>
    </row>
    <row r="68" spans="1:26" ht="76.5">
      <c r="A68" s="364"/>
      <c r="B68" s="161" t="s">
        <v>267</v>
      </c>
      <c r="C68" s="67"/>
      <c r="D68" s="61" t="s">
        <v>268</v>
      </c>
      <c r="E68" s="114" t="s">
        <v>200</v>
      </c>
      <c r="F68" s="46" t="s">
        <v>29</v>
      </c>
      <c r="G68" s="47"/>
      <c r="H68" s="48"/>
      <c r="I68" s="49"/>
      <c r="J68" s="174" t="s">
        <v>3</v>
      </c>
      <c r="K68" s="183">
        <f aca="true" t="shared" si="10" ref="K68:N71">+$T68*V68</f>
        <v>15000</v>
      </c>
      <c r="L68" s="183">
        <f t="shared" si="10"/>
        <v>0</v>
      </c>
      <c r="M68" s="183">
        <f t="shared" si="10"/>
        <v>0</v>
      </c>
      <c r="N68" s="184">
        <f t="shared" si="10"/>
        <v>0</v>
      </c>
      <c r="O68" s="185">
        <f>+SUM(K68:N68)</f>
        <v>15000</v>
      </c>
      <c r="P68" s="186" t="s">
        <v>32</v>
      </c>
      <c r="Q68" s="187" t="s">
        <v>50</v>
      </c>
      <c r="R68" s="62" t="str">
        <f t="shared" si="1"/>
        <v>UNFPA parallel</v>
      </c>
      <c r="T68" s="14">
        <v>15000</v>
      </c>
      <c r="U68" s="63" t="s">
        <v>41</v>
      </c>
      <c r="V68" s="179">
        <v>1</v>
      </c>
      <c r="W68" s="179"/>
      <c r="X68" s="180"/>
      <c r="Y68" s="180"/>
      <c r="Z68" s="181">
        <f>+SUM(V68:Y68)</f>
        <v>1</v>
      </c>
    </row>
    <row r="69" spans="1:26" ht="25.5">
      <c r="A69" s="364"/>
      <c r="B69" s="161"/>
      <c r="C69" s="67"/>
      <c r="D69" s="33" t="s">
        <v>269</v>
      </c>
      <c r="E69" s="67" t="s">
        <v>200</v>
      </c>
      <c r="F69" s="10"/>
      <c r="G69" s="11" t="s">
        <v>29</v>
      </c>
      <c r="H69" s="12" t="s">
        <v>29</v>
      </c>
      <c r="I69" s="13"/>
      <c r="J69" s="14" t="s">
        <v>0</v>
      </c>
      <c r="K69" s="15">
        <f t="shared" si="10"/>
        <v>0</v>
      </c>
      <c r="L69" s="15">
        <f t="shared" si="10"/>
        <v>10000</v>
      </c>
      <c r="M69" s="15">
        <f t="shared" si="10"/>
        <v>10000</v>
      </c>
      <c r="N69" s="16">
        <f t="shared" si="10"/>
        <v>0</v>
      </c>
      <c r="O69" s="17">
        <f>+SUM(K69:N69)</f>
        <v>20000</v>
      </c>
      <c r="P69" s="18" t="s">
        <v>32</v>
      </c>
      <c r="Q69" s="19" t="s">
        <v>50</v>
      </c>
      <c r="R69" s="62" t="str">
        <f t="shared" si="1"/>
        <v>UNFPA parallel</v>
      </c>
      <c r="T69" s="14">
        <v>20000</v>
      </c>
      <c r="U69" s="63" t="s">
        <v>41</v>
      </c>
      <c r="V69" s="179"/>
      <c r="W69" s="179">
        <v>0.5</v>
      </c>
      <c r="X69" s="180">
        <v>0.5</v>
      </c>
      <c r="Y69" s="180"/>
      <c r="Z69" s="181">
        <f>+SUM(V69:Y69)</f>
        <v>1</v>
      </c>
    </row>
    <row r="70" spans="1:26" ht="25.5">
      <c r="A70" s="364"/>
      <c r="B70" s="161"/>
      <c r="C70" s="67"/>
      <c r="D70" s="33" t="s">
        <v>270</v>
      </c>
      <c r="E70" s="67" t="s">
        <v>200</v>
      </c>
      <c r="F70" s="10"/>
      <c r="G70" s="11" t="s">
        <v>29</v>
      </c>
      <c r="H70" s="12" t="s">
        <v>29</v>
      </c>
      <c r="I70" s="13"/>
      <c r="J70" s="14" t="s">
        <v>40</v>
      </c>
      <c r="K70" s="15">
        <f t="shared" si="10"/>
        <v>0</v>
      </c>
      <c r="L70" s="15">
        <f t="shared" si="10"/>
        <v>3000</v>
      </c>
      <c r="M70" s="15">
        <f t="shared" si="10"/>
        <v>3000</v>
      </c>
      <c r="N70" s="16">
        <f t="shared" si="10"/>
        <v>0</v>
      </c>
      <c r="O70" s="17">
        <f>+SUM(K70:N70)</f>
        <v>6000</v>
      </c>
      <c r="P70" s="18" t="s">
        <v>32</v>
      </c>
      <c r="Q70" s="19" t="s">
        <v>50</v>
      </c>
      <c r="R70" s="62" t="str">
        <f t="shared" si="1"/>
        <v>UNFPA parallel</v>
      </c>
      <c r="T70" s="14">
        <v>6000</v>
      </c>
      <c r="U70" s="63" t="s">
        <v>41</v>
      </c>
      <c r="V70" s="179"/>
      <c r="W70" s="179">
        <v>0.5</v>
      </c>
      <c r="X70" s="180">
        <v>0.5</v>
      </c>
      <c r="Y70" s="180"/>
      <c r="Z70" s="181">
        <f>+SUM(V70:Y70)</f>
        <v>1</v>
      </c>
    </row>
    <row r="71" spans="1:26" ht="51">
      <c r="A71" s="364"/>
      <c r="B71" s="161"/>
      <c r="C71" s="37"/>
      <c r="D71" s="34" t="s">
        <v>271</v>
      </c>
      <c r="E71" s="115" t="s">
        <v>200</v>
      </c>
      <c r="F71" s="1"/>
      <c r="G71" s="2" t="s">
        <v>29</v>
      </c>
      <c r="H71" s="7" t="s">
        <v>29</v>
      </c>
      <c r="I71" s="3"/>
      <c r="J71" s="20" t="s">
        <v>69</v>
      </c>
      <c r="K71" s="4">
        <f t="shared" si="10"/>
        <v>0</v>
      </c>
      <c r="L71" s="4">
        <f t="shared" si="10"/>
        <v>150000</v>
      </c>
      <c r="M71" s="4">
        <f t="shared" si="10"/>
        <v>50000</v>
      </c>
      <c r="N71" s="5">
        <f t="shared" si="10"/>
        <v>0</v>
      </c>
      <c r="O71" s="6">
        <f>+SUM(K71:N71)</f>
        <v>200000</v>
      </c>
      <c r="P71" s="8" t="s">
        <v>103</v>
      </c>
      <c r="Q71" s="9"/>
      <c r="R71" s="62" t="str">
        <f t="shared" si="1"/>
        <v>Unfunded </v>
      </c>
      <c r="T71" s="14">
        <v>200000</v>
      </c>
      <c r="U71" s="63" t="s">
        <v>41</v>
      </c>
      <c r="V71" s="179"/>
      <c r="W71" s="215">
        <f>3/4</f>
        <v>0.75</v>
      </c>
      <c r="X71" s="180">
        <f>1/4</f>
        <v>0.25</v>
      </c>
      <c r="Y71" s="180"/>
      <c r="Z71" s="181">
        <f>+SUM(V71:Y71)</f>
        <v>1</v>
      </c>
    </row>
    <row r="72" spans="1:26" ht="12.75">
      <c r="A72" s="364"/>
      <c r="B72" s="161"/>
      <c r="C72" s="189"/>
      <c r="D72" s="121" t="s">
        <v>92</v>
      </c>
      <c r="E72" s="122"/>
      <c r="F72" s="21"/>
      <c r="G72" s="22"/>
      <c r="H72" s="23"/>
      <c r="I72" s="24"/>
      <c r="J72" s="25" t="s">
        <v>99</v>
      </c>
      <c r="K72" s="216">
        <f aca="true" t="shared" si="11" ref="K72:O77">+SUMIF($R$40:$R$71,$J72,K$40:K$71)</f>
        <v>0</v>
      </c>
      <c r="L72" s="216">
        <f t="shared" si="11"/>
        <v>16384.375</v>
      </c>
      <c r="M72" s="216">
        <f t="shared" si="11"/>
        <v>35275</v>
      </c>
      <c r="N72" s="217">
        <f t="shared" si="11"/>
        <v>3274.375</v>
      </c>
      <c r="O72" s="218">
        <f t="shared" si="11"/>
        <v>54933.75</v>
      </c>
      <c r="P72" s="130"/>
      <c r="Q72" s="66"/>
      <c r="R72" s="62" t="str">
        <f t="shared" si="1"/>
        <v> </v>
      </c>
      <c r="T72" s="14"/>
      <c r="U72" s="63"/>
      <c r="V72" s="179"/>
      <c r="W72" s="179"/>
      <c r="X72" s="180"/>
      <c r="Y72" s="180"/>
      <c r="Z72" s="181"/>
    </row>
    <row r="73" spans="1:26" ht="12.75">
      <c r="A73" s="364"/>
      <c r="B73" s="161"/>
      <c r="C73" s="189"/>
      <c r="D73" s="123" t="s">
        <v>93</v>
      </c>
      <c r="E73" s="124"/>
      <c r="F73" s="10"/>
      <c r="G73" s="11"/>
      <c r="H73" s="12"/>
      <c r="I73" s="13"/>
      <c r="J73" s="14" t="s">
        <v>100</v>
      </c>
      <c r="K73" s="193">
        <f t="shared" si="11"/>
        <v>0</v>
      </c>
      <c r="L73" s="193">
        <f t="shared" si="11"/>
        <v>45000</v>
      </c>
      <c r="M73" s="193">
        <f t="shared" si="11"/>
        <v>0</v>
      </c>
      <c r="N73" s="194">
        <f t="shared" si="11"/>
        <v>0</v>
      </c>
      <c r="O73" s="195">
        <f t="shared" si="11"/>
        <v>45000</v>
      </c>
      <c r="P73" s="65"/>
      <c r="Q73" s="66"/>
      <c r="R73" s="62" t="str">
        <f t="shared" si="1"/>
        <v> </v>
      </c>
      <c r="T73" s="14"/>
      <c r="U73" s="63"/>
      <c r="V73" s="179"/>
      <c r="W73" s="179"/>
      <c r="X73" s="180"/>
      <c r="Y73" s="180"/>
      <c r="Z73" s="181"/>
    </row>
    <row r="74" spans="1:26" ht="12.75">
      <c r="A74" s="364"/>
      <c r="B74" s="161"/>
      <c r="C74" s="189"/>
      <c r="D74" s="123" t="s">
        <v>106</v>
      </c>
      <c r="E74" s="124"/>
      <c r="F74" s="10"/>
      <c r="G74" s="11"/>
      <c r="H74" s="12"/>
      <c r="I74" s="13"/>
      <c r="J74" s="14" t="s">
        <v>105</v>
      </c>
      <c r="K74" s="193">
        <f t="shared" si="11"/>
        <v>15000</v>
      </c>
      <c r="L74" s="193">
        <f t="shared" si="11"/>
        <v>13000</v>
      </c>
      <c r="M74" s="193">
        <f t="shared" si="11"/>
        <v>13000</v>
      </c>
      <c r="N74" s="194">
        <f t="shared" si="11"/>
        <v>0</v>
      </c>
      <c r="O74" s="195">
        <f t="shared" si="11"/>
        <v>41000</v>
      </c>
      <c r="P74" s="65"/>
      <c r="Q74" s="66"/>
      <c r="R74" s="62" t="str">
        <f t="shared" si="1"/>
        <v> </v>
      </c>
      <c r="T74" s="14"/>
      <c r="U74" s="63"/>
      <c r="V74" s="179"/>
      <c r="W74" s="179"/>
      <c r="X74" s="180"/>
      <c r="Y74" s="180"/>
      <c r="Z74" s="181"/>
    </row>
    <row r="75" spans="1:26" ht="12.75">
      <c r="A75" s="364"/>
      <c r="B75" s="161"/>
      <c r="C75" s="189"/>
      <c r="D75" s="123" t="s">
        <v>107</v>
      </c>
      <c r="E75" s="124"/>
      <c r="F75" s="10"/>
      <c r="G75" s="11"/>
      <c r="H75" s="12"/>
      <c r="I75" s="13"/>
      <c r="J75" s="14" t="s">
        <v>101</v>
      </c>
      <c r="K75" s="193">
        <f t="shared" si="11"/>
        <v>0</v>
      </c>
      <c r="L75" s="193">
        <f t="shared" si="11"/>
        <v>30184.7</v>
      </c>
      <c r="M75" s="193">
        <f t="shared" si="11"/>
        <v>25872.6</v>
      </c>
      <c r="N75" s="194">
        <f t="shared" si="11"/>
        <v>0</v>
      </c>
      <c r="O75" s="195">
        <f t="shared" si="11"/>
        <v>56057.3</v>
      </c>
      <c r="P75" s="65"/>
      <c r="Q75" s="66"/>
      <c r="R75" s="62" t="str">
        <f t="shared" si="1"/>
        <v> </v>
      </c>
      <c r="T75" s="14"/>
      <c r="U75" s="63"/>
      <c r="V75" s="179"/>
      <c r="W75" s="179"/>
      <c r="X75" s="180"/>
      <c r="Y75" s="180"/>
      <c r="Z75" s="181"/>
    </row>
    <row r="76" spans="1:26" ht="12.75">
      <c r="A76" s="364"/>
      <c r="B76" s="161"/>
      <c r="C76" s="189"/>
      <c r="D76" s="123" t="s">
        <v>108</v>
      </c>
      <c r="E76" s="124"/>
      <c r="F76" s="10"/>
      <c r="G76" s="11"/>
      <c r="H76" s="12"/>
      <c r="I76" s="13"/>
      <c r="J76" s="14" t="s">
        <v>102</v>
      </c>
      <c r="K76" s="193">
        <f t="shared" si="11"/>
        <v>0</v>
      </c>
      <c r="L76" s="193">
        <f t="shared" si="11"/>
        <v>0</v>
      </c>
      <c r="M76" s="193">
        <f t="shared" si="11"/>
        <v>0</v>
      </c>
      <c r="N76" s="194">
        <f t="shared" si="11"/>
        <v>0</v>
      </c>
      <c r="O76" s="195">
        <f t="shared" si="11"/>
        <v>0</v>
      </c>
      <c r="P76" s="65"/>
      <c r="Q76" s="66"/>
      <c r="R76" s="62" t="str">
        <f t="shared" si="1"/>
        <v> </v>
      </c>
      <c r="T76" s="14"/>
      <c r="U76" s="63"/>
      <c r="V76" s="179"/>
      <c r="W76" s="179"/>
      <c r="X76" s="180"/>
      <c r="Y76" s="180"/>
      <c r="Z76" s="181"/>
    </row>
    <row r="77" spans="1:26" ht="13.5" thickBot="1">
      <c r="A77" s="364"/>
      <c r="B77" s="161"/>
      <c r="C77" s="189"/>
      <c r="D77" s="125" t="s">
        <v>109</v>
      </c>
      <c r="E77" s="126"/>
      <c r="F77" s="196"/>
      <c r="G77" s="197"/>
      <c r="H77" s="198"/>
      <c r="I77" s="199"/>
      <c r="J77" s="200" t="s">
        <v>134</v>
      </c>
      <c r="K77" s="201">
        <f t="shared" si="11"/>
        <v>5000</v>
      </c>
      <c r="L77" s="201">
        <f t="shared" si="11"/>
        <v>206000</v>
      </c>
      <c r="M77" s="201">
        <f t="shared" si="11"/>
        <v>87000</v>
      </c>
      <c r="N77" s="202">
        <f t="shared" si="11"/>
        <v>56000</v>
      </c>
      <c r="O77" s="203">
        <f t="shared" si="11"/>
        <v>354000</v>
      </c>
      <c r="P77" s="65"/>
      <c r="Q77" s="66"/>
      <c r="R77" s="62" t="str">
        <f t="shared" si="1"/>
        <v> </v>
      </c>
      <c r="T77" s="14"/>
      <c r="U77" s="63"/>
      <c r="V77" s="179"/>
      <c r="W77" s="179"/>
      <c r="X77" s="180"/>
      <c r="Y77" s="180"/>
      <c r="Z77" s="181"/>
    </row>
    <row r="78" spans="1:26" ht="18" thickBot="1" thickTop="1">
      <c r="A78" s="364"/>
      <c r="B78" s="161"/>
      <c r="C78" s="219"/>
      <c r="D78" s="206" t="s">
        <v>94</v>
      </c>
      <c r="E78" s="220"/>
      <c r="F78" s="207"/>
      <c r="G78" s="208"/>
      <c r="H78" s="209"/>
      <c r="I78" s="210"/>
      <c r="J78" s="211"/>
      <c r="K78" s="212">
        <f>SUM(K72:K77)</f>
        <v>20000</v>
      </c>
      <c r="L78" s="212">
        <f>SUM(L72:L77)</f>
        <v>310569.075</v>
      </c>
      <c r="M78" s="212">
        <f>SUM(M72:M77)</f>
        <v>161147.6</v>
      </c>
      <c r="N78" s="213">
        <f>SUM(N72:N77)</f>
        <v>59274.375</v>
      </c>
      <c r="O78" s="214">
        <f>SUM(O72:O77)</f>
        <v>550991.05</v>
      </c>
      <c r="P78" s="69"/>
      <c r="Q78" s="70"/>
      <c r="R78" s="62" t="str">
        <f t="shared" si="1"/>
        <v> </v>
      </c>
      <c r="T78" s="14"/>
      <c r="U78" s="63"/>
      <c r="V78" s="179"/>
      <c r="W78" s="215"/>
      <c r="X78" s="180"/>
      <c r="Y78" s="180"/>
      <c r="Z78" s="181"/>
    </row>
    <row r="79" spans="1:26" ht="26.25" thickTop="1">
      <c r="A79" s="364"/>
      <c r="B79" s="161"/>
      <c r="C79" s="75" t="s">
        <v>78</v>
      </c>
      <c r="D79" s="75" t="s">
        <v>272</v>
      </c>
      <c r="E79" s="113" t="s">
        <v>200</v>
      </c>
      <c r="F79" s="76"/>
      <c r="G79" s="77"/>
      <c r="H79" s="78"/>
      <c r="I79" s="79"/>
      <c r="J79" s="221"/>
      <c r="K79" s="222"/>
      <c r="L79" s="222"/>
      <c r="M79" s="222"/>
      <c r="N79" s="223"/>
      <c r="O79" s="224"/>
      <c r="P79" s="83"/>
      <c r="Q79" s="84"/>
      <c r="R79" s="62" t="str">
        <f t="shared" si="1"/>
        <v> </v>
      </c>
      <c r="T79" s="14"/>
      <c r="U79" s="63"/>
      <c r="V79" s="179"/>
      <c r="W79" s="179"/>
      <c r="X79" s="180"/>
      <c r="Y79" s="180"/>
      <c r="Z79" s="181"/>
    </row>
    <row r="80" spans="1:26" ht="89.25">
      <c r="A80" s="364"/>
      <c r="B80" s="161" t="s">
        <v>235</v>
      </c>
      <c r="C80" s="35" t="s">
        <v>80</v>
      </c>
      <c r="D80" s="33" t="s">
        <v>273</v>
      </c>
      <c r="E80" s="67" t="s">
        <v>200</v>
      </c>
      <c r="F80" s="10" t="s">
        <v>29</v>
      </c>
      <c r="G80" s="11" t="s">
        <v>29</v>
      </c>
      <c r="H80" s="12" t="s">
        <v>29</v>
      </c>
      <c r="I80" s="13" t="s">
        <v>29</v>
      </c>
      <c r="J80" s="14" t="s">
        <v>0</v>
      </c>
      <c r="K80" s="15">
        <f aca="true" t="shared" si="12" ref="K80:M82">+$T80*V80</f>
        <v>750</v>
      </c>
      <c r="L80" s="15">
        <f t="shared" si="12"/>
        <v>8250</v>
      </c>
      <c r="M80" s="15">
        <f t="shared" si="12"/>
        <v>0</v>
      </c>
      <c r="N80" s="16">
        <f>+$T80*Y80</f>
        <v>0</v>
      </c>
      <c r="O80" s="17">
        <f>+SUM(K80:N80)</f>
        <v>9000</v>
      </c>
      <c r="P80" s="18" t="s">
        <v>31</v>
      </c>
      <c r="Q80" s="19" t="s">
        <v>70</v>
      </c>
      <c r="R80" s="62" t="str">
        <f aca="true" t="shared" si="13" ref="R80:R143">+P80&amp;" "&amp;Q80</f>
        <v>UNDP TRAC</v>
      </c>
      <c r="T80" s="14">
        <v>750</v>
      </c>
      <c r="U80" s="63" t="s">
        <v>38</v>
      </c>
      <c r="V80" s="179">
        <v>1</v>
      </c>
      <c r="W80" s="179">
        <v>11</v>
      </c>
      <c r="X80" s="180"/>
      <c r="Y80" s="180"/>
      <c r="Z80" s="181">
        <f>+SUM(V80:Y80)</f>
        <v>12</v>
      </c>
    </row>
    <row r="81" spans="1:26" ht="12.75">
      <c r="A81" s="364"/>
      <c r="B81" s="161"/>
      <c r="C81" s="35"/>
      <c r="D81" s="33"/>
      <c r="E81" s="67"/>
      <c r="F81" s="10"/>
      <c r="G81" s="11"/>
      <c r="H81" s="12"/>
      <c r="I81" s="13"/>
      <c r="J81" s="14" t="s">
        <v>1</v>
      </c>
      <c r="K81" s="15">
        <f>+$T81*V81</f>
        <v>0</v>
      </c>
      <c r="L81" s="15">
        <f t="shared" si="12"/>
        <v>16000</v>
      </c>
      <c r="M81" s="15">
        <f t="shared" si="12"/>
        <v>0</v>
      </c>
      <c r="N81" s="16">
        <f>+$T81*Y81</f>
        <v>0</v>
      </c>
      <c r="O81" s="17">
        <f>+SUM(K81:N81)</f>
        <v>16000</v>
      </c>
      <c r="P81" s="18" t="s">
        <v>31</v>
      </c>
      <c r="Q81" s="19" t="s">
        <v>70</v>
      </c>
      <c r="R81" s="62" t="str">
        <f t="shared" si="13"/>
        <v>UNDP TRAC</v>
      </c>
      <c r="T81" s="14">
        <v>800</v>
      </c>
      <c r="U81" s="63" t="s">
        <v>39</v>
      </c>
      <c r="V81" s="179"/>
      <c r="W81" s="179">
        <v>20</v>
      </c>
      <c r="X81" s="180"/>
      <c r="Y81" s="180"/>
      <c r="Z81" s="181">
        <f>+SUM(V81:Y81)</f>
        <v>20</v>
      </c>
    </row>
    <row r="82" spans="1:26" ht="12.75">
      <c r="A82" s="364"/>
      <c r="B82" s="161"/>
      <c r="C82" s="35"/>
      <c r="D82" s="33"/>
      <c r="E82" s="67"/>
      <c r="F82" s="10"/>
      <c r="G82" s="11"/>
      <c r="H82" s="12"/>
      <c r="I82" s="13"/>
      <c r="J82" s="14" t="s">
        <v>4</v>
      </c>
      <c r="K82" s="15">
        <f t="shared" si="12"/>
        <v>0</v>
      </c>
      <c r="L82" s="15">
        <f t="shared" si="12"/>
        <v>5000</v>
      </c>
      <c r="M82" s="15">
        <f t="shared" si="12"/>
        <v>0</v>
      </c>
      <c r="N82" s="16">
        <f>+$T82*Y82</f>
        <v>0</v>
      </c>
      <c r="O82" s="17">
        <f>+SUM(K82:N82)</f>
        <v>5000</v>
      </c>
      <c r="P82" s="18" t="s">
        <v>31</v>
      </c>
      <c r="Q82" s="19" t="s">
        <v>70</v>
      </c>
      <c r="R82" s="62" t="str">
        <f t="shared" si="13"/>
        <v>UNDP TRAC</v>
      </c>
      <c r="T82" s="14">
        <v>2500</v>
      </c>
      <c r="U82" s="63" t="s">
        <v>37</v>
      </c>
      <c r="V82" s="179"/>
      <c r="W82" s="179">
        <v>2</v>
      </c>
      <c r="X82" s="180"/>
      <c r="Y82" s="180"/>
      <c r="Z82" s="181">
        <f>+SUM(V82:Y82)</f>
        <v>2</v>
      </c>
    </row>
    <row r="83" spans="1:26" ht="12.75">
      <c r="A83" s="364"/>
      <c r="B83" s="161"/>
      <c r="C83" s="35"/>
      <c r="D83" s="33"/>
      <c r="E83" s="67"/>
      <c r="F83" s="10"/>
      <c r="G83" s="11"/>
      <c r="H83" s="12"/>
      <c r="I83" s="13"/>
      <c r="J83" s="14" t="s">
        <v>40</v>
      </c>
      <c r="K83" s="15">
        <f>+$T83*V83</f>
        <v>0</v>
      </c>
      <c r="L83" s="15">
        <f>+$T83*W83</f>
        <v>2500</v>
      </c>
      <c r="M83" s="15">
        <f>+$T83*X83</f>
        <v>2500</v>
      </c>
      <c r="N83" s="16">
        <f>+$T83*Y83</f>
        <v>2500</v>
      </c>
      <c r="O83" s="17">
        <f>+SUM(K83:N83)</f>
        <v>7500</v>
      </c>
      <c r="P83" s="18" t="s">
        <v>31</v>
      </c>
      <c r="Q83" s="19" t="s">
        <v>70</v>
      </c>
      <c r="R83" s="62" t="str">
        <f t="shared" si="13"/>
        <v>UNDP TRAC</v>
      </c>
      <c r="T83" s="14">
        <v>2500</v>
      </c>
      <c r="U83" s="63" t="s">
        <v>37</v>
      </c>
      <c r="V83" s="179"/>
      <c r="W83" s="179">
        <v>1</v>
      </c>
      <c r="X83" s="180">
        <v>1</v>
      </c>
      <c r="Y83" s="180">
        <v>1</v>
      </c>
      <c r="Z83" s="181">
        <f>+SUM(V83:Y83)</f>
        <v>3</v>
      </c>
    </row>
    <row r="84" spans="1:26" ht="12.75">
      <c r="A84" s="364"/>
      <c r="B84" s="161"/>
      <c r="C84" s="35"/>
      <c r="D84" s="131"/>
      <c r="E84" s="68"/>
      <c r="F84" s="39"/>
      <c r="G84" s="40"/>
      <c r="H84" s="41"/>
      <c r="I84" s="42"/>
      <c r="J84" s="54" t="s">
        <v>48</v>
      </c>
      <c r="K84" s="55">
        <f>0.75%*SUM(K80:K83)</f>
        <v>5.625</v>
      </c>
      <c r="L84" s="55">
        <f>0.75%*SUM(L80:L83)</f>
        <v>238.125</v>
      </c>
      <c r="M84" s="55">
        <f>0.75%*SUM(M80:M83)</f>
        <v>18.75</v>
      </c>
      <c r="N84" s="58">
        <f>0.75%*SUM(N80:N83)</f>
        <v>18.75</v>
      </c>
      <c r="O84" s="59">
        <f>+SUM(K84:N84)</f>
        <v>281.25</v>
      </c>
      <c r="P84" s="18" t="s">
        <v>31</v>
      </c>
      <c r="Q84" s="19" t="s">
        <v>70</v>
      </c>
      <c r="R84" s="62" t="str">
        <f t="shared" si="13"/>
        <v>UNDP TRAC</v>
      </c>
      <c r="T84" s="14"/>
      <c r="U84" s="63"/>
      <c r="V84" s="179"/>
      <c r="W84" s="179"/>
      <c r="X84" s="180"/>
      <c r="Y84" s="180"/>
      <c r="Z84" s="181"/>
    </row>
    <row r="85" spans="1:26" ht="12.75">
      <c r="A85" s="364"/>
      <c r="B85" s="161"/>
      <c r="C85" s="35"/>
      <c r="D85" s="34"/>
      <c r="E85" s="115"/>
      <c r="F85" s="1"/>
      <c r="G85" s="2"/>
      <c r="H85" s="7"/>
      <c r="I85" s="3"/>
      <c r="J85" s="20"/>
      <c r="K85" s="4"/>
      <c r="L85" s="4"/>
      <c r="M85" s="4"/>
      <c r="N85" s="5"/>
      <c r="O85" s="6"/>
      <c r="P85" s="8"/>
      <c r="Q85" s="9"/>
      <c r="R85" s="62" t="str">
        <f t="shared" si="13"/>
        <v> </v>
      </c>
      <c r="T85" s="14"/>
      <c r="U85" s="63"/>
      <c r="V85" s="179"/>
      <c r="W85" s="179"/>
      <c r="X85" s="180"/>
      <c r="Y85" s="180"/>
      <c r="Z85" s="181"/>
    </row>
    <row r="86" spans="1:26" ht="51">
      <c r="A86" s="364"/>
      <c r="B86" s="161" t="s">
        <v>236</v>
      </c>
      <c r="C86" s="35"/>
      <c r="D86" s="31" t="s">
        <v>274</v>
      </c>
      <c r="E86" s="112" t="s">
        <v>200</v>
      </c>
      <c r="F86" s="21"/>
      <c r="G86" s="22" t="s">
        <v>29</v>
      </c>
      <c r="H86" s="23" t="s">
        <v>29</v>
      </c>
      <c r="I86" s="24"/>
      <c r="J86" s="25" t="s">
        <v>5</v>
      </c>
      <c r="K86" s="26">
        <f aca="true" t="shared" si="14" ref="K86:N87">+$T86*V86</f>
        <v>0</v>
      </c>
      <c r="L86" s="26">
        <f t="shared" si="14"/>
        <v>25000</v>
      </c>
      <c r="M86" s="26">
        <f t="shared" si="14"/>
        <v>0</v>
      </c>
      <c r="N86" s="27">
        <f t="shared" si="14"/>
        <v>0</v>
      </c>
      <c r="O86" s="28">
        <f>+SUM(K86:N86)</f>
        <v>25000</v>
      </c>
      <c r="P86" s="29" t="s">
        <v>103</v>
      </c>
      <c r="Q86" s="30"/>
      <c r="R86" s="62" t="str">
        <f t="shared" si="13"/>
        <v>Unfunded </v>
      </c>
      <c r="T86" s="14">
        <v>1000</v>
      </c>
      <c r="U86" s="63" t="s">
        <v>21</v>
      </c>
      <c r="V86" s="179"/>
      <c r="W86" s="179">
        <v>25</v>
      </c>
      <c r="X86" s="180"/>
      <c r="Y86" s="180"/>
      <c r="Z86" s="181">
        <f>+SUM(V86:Y86)</f>
        <v>25</v>
      </c>
    </row>
    <row r="87" spans="1:26" ht="25.5">
      <c r="A87" s="364"/>
      <c r="B87" s="161"/>
      <c r="C87" s="35"/>
      <c r="D87" s="33"/>
      <c r="E87" s="67"/>
      <c r="F87" s="10"/>
      <c r="G87" s="11"/>
      <c r="H87" s="12"/>
      <c r="I87" s="13"/>
      <c r="J87" s="225" t="s">
        <v>6</v>
      </c>
      <c r="K87" s="15">
        <f t="shared" si="14"/>
        <v>0</v>
      </c>
      <c r="L87" s="15">
        <f t="shared" si="14"/>
        <v>10000</v>
      </c>
      <c r="M87" s="15">
        <f t="shared" si="14"/>
        <v>0</v>
      </c>
      <c r="N87" s="16">
        <f t="shared" si="14"/>
        <v>0</v>
      </c>
      <c r="O87" s="17">
        <f>+SUM(K87:N87)</f>
        <v>10000</v>
      </c>
      <c r="P87" s="18" t="s">
        <v>103</v>
      </c>
      <c r="Q87" s="19"/>
      <c r="R87" s="62" t="str">
        <f t="shared" si="13"/>
        <v>Unfunded </v>
      </c>
      <c r="T87" s="14">
        <v>10000</v>
      </c>
      <c r="U87" s="63" t="s">
        <v>41</v>
      </c>
      <c r="V87" s="179"/>
      <c r="W87" s="179">
        <v>1</v>
      </c>
      <c r="X87" s="180"/>
      <c r="Y87" s="180"/>
      <c r="Z87" s="181">
        <f>+SUM(V87:Y87)</f>
        <v>1</v>
      </c>
    </row>
    <row r="88" spans="1:26" ht="12.75">
      <c r="A88" s="364"/>
      <c r="B88" s="161"/>
      <c r="C88" s="35"/>
      <c r="D88" s="34"/>
      <c r="E88" s="115"/>
      <c r="F88" s="1"/>
      <c r="G88" s="2"/>
      <c r="H88" s="7"/>
      <c r="I88" s="3"/>
      <c r="J88" s="20"/>
      <c r="K88" s="4"/>
      <c r="L88" s="4"/>
      <c r="M88" s="4"/>
      <c r="N88" s="5"/>
      <c r="O88" s="6"/>
      <c r="P88" s="8"/>
      <c r="Q88" s="9"/>
      <c r="R88" s="62" t="str">
        <f t="shared" si="13"/>
        <v> </v>
      </c>
      <c r="T88" s="14"/>
      <c r="U88" s="63"/>
      <c r="V88" s="179"/>
      <c r="W88" s="179"/>
      <c r="X88" s="180"/>
      <c r="Y88" s="180"/>
      <c r="Z88" s="181"/>
    </row>
    <row r="89" spans="1:26" ht="76.5">
      <c r="A89" s="364"/>
      <c r="B89" s="161" t="s">
        <v>237</v>
      </c>
      <c r="C89" s="35"/>
      <c r="D89" s="31" t="s">
        <v>180</v>
      </c>
      <c r="E89" s="112" t="s">
        <v>200</v>
      </c>
      <c r="F89" s="21" t="s">
        <v>29</v>
      </c>
      <c r="G89" s="22" t="s">
        <v>29</v>
      </c>
      <c r="H89" s="23" t="s">
        <v>29</v>
      </c>
      <c r="I89" s="24" t="s">
        <v>29</v>
      </c>
      <c r="J89" s="25" t="s">
        <v>42</v>
      </c>
      <c r="K89" s="26">
        <f>+$T89*V89</f>
        <v>500</v>
      </c>
      <c r="L89" s="26">
        <f>+$T89*W89</f>
        <v>2500</v>
      </c>
      <c r="M89" s="26">
        <f>+$T89*X89</f>
        <v>2000</v>
      </c>
      <c r="N89" s="27">
        <f>+$T89*Y89</f>
        <v>2000</v>
      </c>
      <c r="O89" s="28">
        <f aca="true" t="shared" si="15" ref="O89:O101">+SUM(K89:N89)</f>
        <v>7000</v>
      </c>
      <c r="P89" s="29" t="s">
        <v>31</v>
      </c>
      <c r="Q89" s="30" t="s">
        <v>70</v>
      </c>
      <c r="R89" s="62" t="str">
        <f t="shared" si="13"/>
        <v>UNDP TRAC</v>
      </c>
      <c r="T89" s="14">
        <v>1000</v>
      </c>
      <c r="U89" s="63" t="s">
        <v>43</v>
      </c>
      <c r="V89" s="179">
        <v>0.5</v>
      </c>
      <c r="W89" s="179">
        <v>2.5</v>
      </c>
      <c r="X89" s="180">
        <v>2</v>
      </c>
      <c r="Y89" s="180">
        <v>2</v>
      </c>
      <c r="Z89" s="181">
        <f>+SUM(V89:Y89)</f>
        <v>7</v>
      </c>
    </row>
    <row r="90" spans="1:26" ht="12.75">
      <c r="A90" s="364"/>
      <c r="B90" s="161"/>
      <c r="C90" s="35"/>
      <c r="D90" s="61"/>
      <c r="E90" s="114"/>
      <c r="F90" s="46"/>
      <c r="G90" s="47"/>
      <c r="H90" s="48"/>
      <c r="I90" s="49"/>
      <c r="J90" s="54" t="s">
        <v>48</v>
      </c>
      <c r="K90" s="55">
        <f>0.75%*K89</f>
        <v>3.75</v>
      </c>
      <c r="L90" s="55">
        <f>0.75%*L89</f>
        <v>18.75</v>
      </c>
      <c r="M90" s="55">
        <f>0.75%*M89</f>
        <v>15</v>
      </c>
      <c r="N90" s="58">
        <f>0.75%*N89</f>
        <v>15</v>
      </c>
      <c r="O90" s="59">
        <f t="shared" si="15"/>
        <v>52.5</v>
      </c>
      <c r="P90" s="29" t="s">
        <v>31</v>
      </c>
      <c r="Q90" s="30" t="s">
        <v>70</v>
      </c>
      <c r="R90" s="62" t="str">
        <f t="shared" si="13"/>
        <v>UNDP TRAC</v>
      </c>
      <c r="T90" s="14"/>
      <c r="U90" s="63"/>
      <c r="V90" s="179"/>
      <c r="W90" s="179"/>
      <c r="X90" s="180"/>
      <c r="Y90" s="180"/>
      <c r="Z90" s="181"/>
    </row>
    <row r="91" spans="1:26" ht="63.75">
      <c r="A91" s="364"/>
      <c r="B91" s="161"/>
      <c r="C91" s="35"/>
      <c r="D91" s="36" t="s">
        <v>12</v>
      </c>
      <c r="E91" s="67" t="s">
        <v>200</v>
      </c>
      <c r="F91" s="10"/>
      <c r="G91" s="11"/>
      <c r="H91" s="12"/>
      <c r="I91" s="13"/>
      <c r="J91" s="14" t="s">
        <v>42</v>
      </c>
      <c r="K91" s="15">
        <v>5000</v>
      </c>
      <c r="L91" s="15">
        <v>3000</v>
      </c>
      <c r="M91" s="15">
        <f>+$T91*X91</f>
        <v>1500</v>
      </c>
      <c r="N91" s="16">
        <f>+$T91*Y91</f>
        <v>0</v>
      </c>
      <c r="O91" s="17">
        <f t="shared" si="15"/>
        <v>9500</v>
      </c>
      <c r="P91" s="18" t="s">
        <v>45</v>
      </c>
      <c r="Q91" s="19" t="s">
        <v>50</v>
      </c>
      <c r="R91" s="62" t="str">
        <f t="shared" si="13"/>
        <v>UNIFEM parallel</v>
      </c>
      <c r="T91" s="14">
        <v>1000</v>
      </c>
      <c r="U91" s="63" t="s">
        <v>43</v>
      </c>
      <c r="V91" s="179">
        <v>1</v>
      </c>
      <c r="W91" s="179">
        <f>5+2</f>
        <v>7</v>
      </c>
      <c r="X91" s="180">
        <v>1.5</v>
      </c>
      <c r="Y91" s="180"/>
      <c r="Z91" s="181">
        <f>+SUM(V91:Y91)</f>
        <v>9.5</v>
      </c>
    </row>
    <row r="92" spans="1:26" ht="12.75">
      <c r="A92" s="364"/>
      <c r="B92" s="161"/>
      <c r="C92" s="35"/>
      <c r="D92" s="36"/>
      <c r="E92" s="67"/>
      <c r="F92" s="10"/>
      <c r="G92" s="11"/>
      <c r="H92" s="12"/>
      <c r="I92" s="13"/>
      <c r="J92" s="14" t="s">
        <v>48</v>
      </c>
      <c r="K92" s="15">
        <f>0.75%*K91</f>
        <v>37.5</v>
      </c>
      <c r="L92" s="15">
        <f>0.75%*L91</f>
        <v>22.5</v>
      </c>
      <c r="M92" s="15">
        <f>0.75%*M91</f>
        <v>11.25</v>
      </c>
      <c r="N92" s="16">
        <f>0.75%*N91</f>
        <v>0</v>
      </c>
      <c r="O92" s="17">
        <f t="shared" si="15"/>
        <v>71.25</v>
      </c>
      <c r="P92" s="18" t="s">
        <v>45</v>
      </c>
      <c r="Q92" s="19" t="s">
        <v>50</v>
      </c>
      <c r="R92" s="62" t="str">
        <f t="shared" si="13"/>
        <v>UNIFEM parallel</v>
      </c>
      <c r="T92" s="14"/>
      <c r="U92" s="63"/>
      <c r="V92" s="179"/>
      <c r="W92" s="179"/>
      <c r="X92" s="180"/>
      <c r="Y92" s="180"/>
      <c r="Z92" s="181"/>
    </row>
    <row r="93" spans="1:26" ht="12" customHeight="1">
      <c r="A93" s="364"/>
      <c r="B93" s="161"/>
      <c r="C93" s="35"/>
      <c r="D93" s="36"/>
      <c r="E93" s="67"/>
      <c r="F93" s="10"/>
      <c r="G93" s="11"/>
      <c r="H93" s="12"/>
      <c r="I93" s="13"/>
      <c r="J93" s="14" t="s">
        <v>191</v>
      </c>
      <c r="K93" s="15">
        <f aca="true" t="shared" si="16" ref="K93:N94">+$T93*V93</f>
        <v>1500</v>
      </c>
      <c r="L93" s="15">
        <f t="shared" si="16"/>
        <v>4500</v>
      </c>
      <c r="M93" s="15">
        <f t="shared" si="16"/>
        <v>4500</v>
      </c>
      <c r="N93" s="16">
        <f t="shared" si="16"/>
        <v>4500</v>
      </c>
      <c r="O93" s="17">
        <f t="shared" si="15"/>
        <v>15000</v>
      </c>
      <c r="P93" s="18" t="s">
        <v>31</v>
      </c>
      <c r="Q93" s="19" t="s">
        <v>70</v>
      </c>
      <c r="R93" s="62" t="str">
        <f t="shared" si="13"/>
        <v>UNDP TRAC</v>
      </c>
      <c r="T93" s="14">
        <v>300</v>
      </c>
      <c r="U93" s="63" t="s">
        <v>53</v>
      </c>
      <c r="V93" s="179">
        <f>1*5</f>
        <v>5</v>
      </c>
      <c r="W93" s="179">
        <f>3*5</f>
        <v>15</v>
      </c>
      <c r="X93" s="180">
        <f>3*5</f>
        <v>15</v>
      </c>
      <c r="Y93" s="180">
        <f>3*5</f>
        <v>15</v>
      </c>
      <c r="Z93" s="181">
        <f>+SUM(V93:Y93)</f>
        <v>50</v>
      </c>
    </row>
    <row r="94" spans="1:26" ht="51">
      <c r="A94" s="364"/>
      <c r="B94" s="161"/>
      <c r="C94" s="35"/>
      <c r="D94" s="33" t="s">
        <v>22</v>
      </c>
      <c r="E94" s="67" t="s">
        <v>200</v>
      </c>
      <c r="F94" s="10"/>
      <c r="G94" s="11"/>
      <c r="H94" s="12"/>
      <c r="I94" s="13"/>
      <c r="J94" s="14" t="s">
        <v>7</v>
      </c>
      <c r="K94" s="15">
        <f t="shared" si="16"/>
        <v>4800</v>
      </c>
      <c r="L94" s="15">
        <f t="shared" si="16"/>
        <v>20000</v>
      </c>
      <c r="M94" s="15">
        <f t="shared" si="16"/>
        <v>20000</v>
      </c>
      <c r="N94" s="16">
        <f t="shared" si="16"/>
        <v>10000</v>
      </c>
      <c r="O94" s="17">
        <f t="shared" si="15"/>
        <v>54800</v>
      </c>
      <c r="P94" s="18" t="s">
        <v>31</v>
      </c>
      <c r="Q94" s="19" t="s">
        <v>70</v>
      </c>
      <c r="R94" s="62" t="str">
        <f t="shared" si="13"/>
        <v>UNDP TRAC</v>
      </c>
      <c r="T94" s="14">
        <v>400</v>
      </c>
      <c r="U94" s="63" t="s">
        <v>53</v>
      </c>
      <c r="V94" s="179">
        <v>12</v>
      </c>
      <c r="W94" s="179">
        <f>5*2*5</f>
        <v>50</v>
      </c>
      <c r="X94" s="180">
        <f>5*2*5</f>
        <v>50</v>
      </c>
      <c r="Y94" s="180">
        <f>5*2*5/2</f>
        <v>25</v>
      </c>
      <c r="Z94" s="181">
        <f>+SUM(V94:Y94)</f>
        <v>137</v>
      </c>
    </row>
    <row r="95" spans="1:26" ht="12.75">
      <c r="A95" s="364"/>
      <c r="B95" s="161"/>
      <c r="C95" s="43"/>
      <c r="D95" s="131"/>
      <c r="E95" s="68"/>
      <c r="F95" s="39"/>
      <c r="G95" s="40"/>
      <c r="H95" s="41"/>
      <c r="I95" s="42"/>
      <c r="J95" s="54" t="s">
        <v>48</v>
      </c>
      <c r="K95" s="55">
        <f>0.75%*SUM(K93:K94)</f>
        <v>47.25</v>
      </c>
      <c r="L95" s="55">
        <f>0.75%*SUM(L93:L94)</f>
        <v>183.75</v>
      </c>
      <c r="M95" s="55">
        <f>0.75%*SUM(M93:M94)</f>
        <v>183.75</v>
      </c>
      <c r="N95" s="58">
        <f>0.75%*SUM(N93:N94)</f>
        <v>108.75</v>
      </c>
      <c r="O95" s="59">
        <f t="shared" si="15"/>
        <v>523.5</v>
      </c>
      <c r="P95" s="18" t="s">
        <v>31</v>
      </c>
      <c r="Q95" s="19" t="s">
        <v>70</v>
      </c>
      <c r="R95" s="62" t="str">
        <f t="shared" si="13"/>
        <v>UNDP TRAC</v>
      </c>
      <c r="T95" s="14"/>
      <c r="U95" s="63"/>
      <c r="V95" s="179"/>
      <c r="W95" s="179"/>
      <c r="X95" s="180"/>
      <c r="Y95" s="180"/>
      <c r="Z95" s="181"/>
    </row>
    <row r="96" spans="1:26" ht="12.75">
      <c r="A96" s="364"/>
      <c r="B96" s="67"/>
      <c r="C96" s="35"/>
      <c r="D96" s="33"/>
      <c r="E96" s="67"/>
      <c r="F96" s="10"/>
      <c r="G96" s="11"/>
      <c r="H96" s="12"/>
      <c r="I96" s="13"/>
      <c r="J96" s="14" t="s">
        <v>7</v>
      </c>
      <c r="K96" s="15">
        <v>10000</v>
      </c>
      <c r="L96" s="15">
        <v>5000</v>
      </c>
      <c r="M96" s="15">
        <v>5000</v>
      </c>
      <c r="N96" s="16">
        <f>+$T96*Y96</f>
        <v>0</v>
      </c>
      <c r="O96" s="17">
        <f t="shared" si="15"/>
        <v>20000</v>
      </c>
      <c r="P96" s="18" t="s">
        <v>45</v>
      </c>
      <c r="Q96" s="19" t="s">
        <v>50</v>
      </c>
      <c r="R96" s="62" t="str">
        <f t="shared" si="13"/>
        <v>UNIFEM parallel</v>
      </c>
      <c r="T96" s="14">
        <v>400</v>
      </c>
      <c r="U96" s="63" t="s">
        <v>53</v>
      </c>
      <c r="V96" s="179">
        <f>5*2*5/2</f>
        <v>25</v>
      </c>
      <c r="W96" s="179">
        <f>5*2*5</f>
        <v>50</v>
      </c>
      <c r="X96" s="180">
        <v>25</v>
      </c>
      <c r="Y96" s="180"/>
      <c r="Z96" s="181">
        <f>+SUM(V96:Y96)</f>
        <v>100</v>
      </c>
    </row>
    <row r="97" spans="1:26" ht="12.75">
      <c r="A97" s="364"/>
      <c r="B97" s="115"/>
      <c r="C97" s="37"/>
      <c r="D97" s="34"/>
      <c r="E97" s="115"/>
      <c r="F97" s="1"/>
      <c r="G97" s="2"/>
      <c r="H97" s="7"/>
      <c r="I97" s="3"/>
      <c r="J97" s="20" t="s">
        <v>48</v>
      </c>
      <c r="K97" s="4">
        <f>0.75%*K96</f>
        <v>75</v>
      </c>
      <c r="L97" s="4">
        <f>0.75%*L96</f>
        <v>37.5</v>
      </c>
      <c r="M97" s="4">
        <f>0.75%*M96</f>
        <v>37.5</v>
      </c>
      <c r="N97" s="5">
        <f>0.75%*N96</f>
        <v>0</v>
      </c>
      <c r="O97" s="6">
        <f t="shared" si="15"/>
        <v>150</v>
      </c>
      <c r="P97" s="8" t="s">
        <v>45</v>
      </c>
      <c r="Q97" s="9" t="s">
        <v>50</v>
      </c>
      <c r="R97" s="62" t="str">
        <f t="shared" si="13"/>
        <v>UNIFEM parallel</v>
      </c>
      <c r="T97" s="14"/>
      <c r="U97" s="63"/>
      <c r="V97" s="179"/>
      <c r="W97" s="179"/>
      <c r="X97" s="180"/>
      <c r="Y97" s="180"/>
      <c r="Z97" s="181"/>
    </row>
    <row r="98" spans="1:26" ht="89.25">
      <c r="A98" s="364"/>
      <c r="B98" s="161" t="s">
        <v>238</v>
      </c>
      <c r="C98" s="60"/>
      <c r="D98" s="60" t="s">
        <v>275</v>
      </c>
      <c r="E98" s="114" t="s">
        <v>200</v>
      </c>
      <c r="F98" s="46" t="s">
        <v>29</v>
      </c>
      <c r="G98" s="47" t="s">
        <v>29</v>
      </c>
      <c r="H98" s="48" t="s">
        <v>29</v>
      </c>
      <c r="I98" s="49"/>
      <c r="J98" s="174" t="s">
        <v>1</v>
      </c>
      <c r="K98" s="183">
        <f aca="true" t="shared" si="17" ref="K98:N100">+$T98*V98</f>
        <v>0</v>
      </c>
      <c r="L98" s="183">
        <f t="shared" si="17"/>
        <v>9000</v>
      </c>
      <c r="M98" s="183">
        <f t="shared" si="17"/>
        <v>9000</v>
      </c>
      <c r="N98" s="184">
        <f t="shared" si="17"/>
        <v>0</v>
      </c>
      <c r="O98" s="185">
        <f t="shared" si="15"/>
        <v>18000</v>
      </c>
      <c r="P98" s="186" t="s">
        <v>31</v>
      </c>
      <c r="Q98" s="187" t="s">
        <v>70</v>
      </c>
      <c r="R98" s="62" t="str">
        <f t="shared" si="13"/>
        <v>UNDP TRAC</v>
      </c>
      <c r="T98" s="14">
        <v>600</v>
      </c>
      <c r="U98" s="63" t="s">
        <v>38</v>
      </c>
      <c r="V98" s="179"/>
      <c r="W98" s="179">
        <v>15</v>
      </c>
      <c r="X98" s="180">
        <v>15</v>
      </c>
      <c r="Y98" s="180"/>
      <c r="Z98" s="181"/>
    </row>
    <row r="99" spans="1:26" ht="12.75">
      <c r="A99" s="364"/>
      <c r="B99" s="161"/>
      <c r="C99" s="35"/>
      <c r="D99" s="35"/>
      <c r="E99" s="67"/>
      <c r="F99" s="10"/>
      <c r="G99" s="11"/>
      <c r="H99" s="12"/>
      <c r="I99" s="13"/>
      <c r="J99" s="14" t="s">
        <v>0</v>
      </c>
      <c r="K99" s="15">
        <f t="shared" si="17"/>
        <v>0</v>
      </c>
      <c r="L99" s="15">
        <f t="shared" si="17"/>
        <v>9000</v>
      </c>
      <c r="M99" s="15">
        <f t="shared" si="17"/>
        <v>9000</v>
      </c>
      <c r="N99" s="16">
        <f t="shared" si="17"/>
        <v>0</v>
      </c>
      <c r="O99" s="17">
        <f t="shared" si="15"/>
        <v>18000</v>
      </c>
      <c r="P99" s="18" t="s">
        <v>31</v>
      </c>
      <c r="Q99" s="19" t="s">
        <v>70</v>
      </c>
      <c r="R99" s="62" t="str">
        <f t="shared" si="13"/>
        <v>UNDP TRAC</v>
      </c>
      <c r="T99" s="14">
        <v>750</v>
      </c>
      <c r="U99" s="63" t="s">
        <v>38</v>
      </c>
      <c r="V99" s="179"/>
      <c r="W99" s="179">
        <v>12</v>
      </c>
      <c r="X99" s="180">
        <v>12</v>
      </c>
      <c r="Y99" s="180"/>
      <c r="Z99" s="181">
        <f>+SUM(V99:Y99)</f>
        <v>24</v>
      </c>
    </row>
    <row r="100" spans="1:26" ht="12.75">
      <c r="A100" s="364"/>
      <c r="B100" s="161"/>
      <c r="C100" s="35"/>
      <c r="D100" s="35"/>
      <c r="E100" s="67"/>
      <c r="F100" s="10"/>
      <c r="G100" s="11"/>
      <c r="H100" s="12"/>
      <c r="I100" s="13"/>
      <c r="J100" s="14" t="s">
        <v>7</v>
      </c>
      <c r="K100" s="15">
        <f t="shared" si="17"/>
        <v>0</v>
      </c>
      <c r="L100" s="15">
        <f t="shared" si="17"/>
        <v>4000</v>
      </c>
      <c r="M100" s="15">
        <f t="shared" si="17"/>
        <v>4000</v>
      </c>
      <c r="N100" s="16">
        <f t="shared" si="17"/>
        <v>0</v>
      </c>
      <c r="O100" s="17">
        <f t="shared" si="15"/>
        <v>8000</v>
      </c>
      <c r="P100" s="18" t="s">
        <v>31</v>
      </c>
      <c r="Q100" s="19" t="s">
        <v>70</v>
      </c>
      <c r="R100" s="62" t="str">
        <f t="shared" si="13"/>
        <v>UNDP TRAC</v>
      </c>
      <c r="T100" s="14">
        <v>400</v>
      </c>
      <c r="U100" s="63" t="s">
        <v>53</v>
      </c>
      <c r="V100" s="179"/>
      <c r="W100" s="179">
        <v>10</v>
      </c>
      <c r="X100" s="180">
        <v>10</v>
      </c>
      <c r="Y100" s="180"/>
      <c r="Z100" s="181">
        <f>+SUM(V100:Y100)</f>
        <v>20</v>
      </c>
    </row>
    <row r="101" spans="1:26" ht="12.75">
      <c r="A101" s="364"/>
      <c r="B101" s="161"/>
      <c r="C101" s="35"/>
      <c r="D101" s="35"/>
      <c r="E101" s="67"/>
      <c r="F101" s="10"/>
      <c r="G101" s="11"/>
      <c r="H101" s="12"/>
      <c r="I101" s="13"/>
      <c r="J101" s="54" t="s">
        <v>48</v>
      </c>
      <c r="K101" s="55">
        <f>0.75%*SUM(K98:K100)</f>
        <v>0</v>
      </c>
      <c r="L101" s="55">
        <f>0.75%*SUM(L98:L100)</f>
        <v>165</v>
      </c>
      <c r="M101" s="55">
        <f>0.75%*SUM(M98:M100)</f>
        <v>165</v>
      </c>
      <c r="N101" s="58">
        <f>0.75%*SUM(N98:N100)</f>
        <v>0</v>
      </c>
      <c r="O101" s="59">
        <f t="shared" si="15"/>
        <v>330</v>
      </c>
      <c r="P101" s="18" t="s">
        <v>31</v>
      </c>
      <c r="Q101" s="19" t="s">
        <v>70</v>
      </c>
      <c r="R101" s="62" t="str">
        <f t="shared" si="13"/>
        <v>UNDP TRAC</v>
      </c>
      <c r="T101" s="14"/>
      <c r="U101" s="63"/>
      <c r="V101" s="179"/>
      <c r="W101" s="179"/>
      <c r="X101" s="180"/>
      <c r="Y101" s="180"/>
      <c r="Z101" s="181"/>
    </row>
    <row r="102" spans="1:26" ht="12.75">
      <c r="A102" s="364"/>
      <c r="B102" s="161"/>
      <c r="C102" s="35"/>
      <c r="D102" s="35"/>
      <c r="E102" s="67"/>
      <c r="F102" s="10"/>
      <c r="G102" s="11"/>
      <c r="H102" s="12"/>
      <c r="I102" s="13"/>
      <c r="J102" s="14"/>
      <c r="K102" s="15"/>
      <c r="L102" s="15"/>
      <c r="M102" s="15"/>
      <c r="N102" s="16"/>
      <c r="O102" s="17"/>
      <c r="P102" s="18"/>
      <c r="Q102" s="19"/>
      <c r="R102" s="62" t="str">
        <f t="shared" si="13"/>
        <v> </v>
      </c>
      <c r="T102" s="14"/>
      <c r="U102" s="63"/>
      <c r="V102" s="179"/>
      <c r="W102" s="179"/>
      <c r="X102" s="180"/>
      <c r="Y102" s="180"/>
      <c r="Z102" s="181"/>
    </row>
    <row r="103" spans="1:26" ht="12.75">
      <c r="A103" s="364"/>
      <c r="B103" s="161"/>
      <c r="C103" s="189"/>
      <c r="D103" s="121" t="s">
        <v>89</v>
      </c>
      <c r="E103" s="122"/>
      <c r="F103" s="21"/>
      <c r="G103" s="22"/>
      <c r="H103" s="23"/>
      <c r="I103" s="24"/>
      <c r="J103" s="25" t="s">
        <v>99</v>
      </c>
      <c r="K103" s="216">
        <f aca="true" t="shared" si="18" ref="K103:O108">+SUMIF($R$79:$R$102,$J103,K$79:K$102)</f>
        <v>7606.625</v>
      </c>
      <c r="L103" s="216">
        <f t="shared" si="18"/>
        <v>81355.625</v>
      </c>
      <c r="M103" s="216">
        <f t="shared" si="18"/>
        <v>51382.5</v>
      </c>
      <c r="N103" s="217">
        <f t="shared" si="18"/>
        <v>19142.5</v>
      </c>
      <c r="O103" s="218">
        <f t="shared" si="18"/>
        <v>159487.25</v>
      </c>
      <c r="P103" s="130"/>
      <c r="Q103" s="66"/>
      <c r="R103" s="62" t="str">
        <f t="shared" si="13"/>
        <v> </v>
      </c>
      <c r="T103" s="14"/>
      <c r="U103" s="63"/>
      <c r="V103" s="179"/>
      <c r="W103" s="179"/>
      <c r="X103" s="180"/>
      <c r="Y103" s="180"/>
      <c r="Z103" s="181"/>
    </row>
    <row r="104" spans="1:26" ht="12.75">
      <c r="A104" s="364"/>
      <c r="B104" s="161"/>
      <c r="C104" s="189"/>
      <c r="D104" s="123" t="s">
        <v>90</v>
      </c>
      <c r="E104" s="124"/>
      <c r="F104" s="10"/>
      <c r="G104" s="11"/>
      <c r="H104" s="12"/>
      <c r="I104" s="13"/>
      <c r="J104" s="14" t="s">
        <v>100</v>
      </c>
      <c r="K104" s="193">
        <f t="shared" si="18"/>
        <v>0</v>
      </c>
      <c r="L104" s="193">
        <f t="shared" si="18"/>
        <v>0</v>
      </c>
      <c r="M104" s="193">
        <f t="shared" si="18"/>
        <v>0</v>
      </c>
      <c r="N104" s="194">
        <f t="shared" si="18"/>
        <v>0</v>
      </c>
      <c r="O104" s="195">
        <f t="shared" si="18"/>
        <v>0</v>
      </c>
      <c r="P104" s="65"/>
      <c r="Q104" s="66"/>
      <c r="R104" s="62" t="str">
        <f t="shared" si="13"/>
        <v> </v>
      </c>
      <c r="T104" s="14"/>
      <c r="U104" s="63"/>
      <c r="V104" s="179"/>
      <c r="W104" s="179"/>
      <c r="X104" s="180"/>
      <c r="Y104" s="180"/>
      <c r="Z104" s="181"/>
    </row>
    <row r="105" spans="1:26" ht="12.75">
      <c r="A105" s="364"/>
      <c r="B105" s="161"/>
      <c r="C105" s="189"/>
      <c r="D105" s="123" t="s">
        <v>111</v>
      </c>
      <c r="E105" s="124"/>
      <c r="F105" s="10"/>
      <c r="G105" s="11"/>
      <c r="H105" s="12"/>
      <c r="I105" s="13"/>
      <c r="J105" s="14" t="s">
        <v>105</v>
      </c>
      <c r="K105" s="193">
        <f t="shared" si="18"/>
        <v>0</v>
      </c>
      <c r="L105" s="193">
        <f t="shared" si="18"/>
        <v>0</v>
      </c>
      <c r="M105" s="193">
        <f t="shared" si="18"/>
        <v>0</v>
      </c>
      <c r="N105" s="194">
        <f t="shared" si="18"/>
        <v>0</v>
      </c>
      <c r="O105" s="195">
        <f t="shared" si="18"/>
        <v>0</v>
      </c>
      <c r="P105" s="65"/>
      <c r="Q105" s="66"/>
      <c r="R105" s="62" t="str">
        <f t="shared" si="13"/>
        <v> </v>
      </c>
      <c r="T105" s="14"/>
      <c r="U105" s="63"/>
      <c r="V105" s="179"/>
      <c r="W105" s="179"/>
      <c r="X105" s="180"/>
      <c r="Y105" s="180"/>
      <c r="Z105" s="181"/>
    </row>
    <row r="106" spans="1:26" ht="12.75">
      <c r="A106" s="364"/>
      <c r="B106" s="161"/>
      <c r="C106" s="189"/>
      <c r="D106" s="123" t="s">
        <v>112</v>
      </c>
      <c r="E106" s="124"/>
      <c r="F106" s="10"/>
      <c r="G106" s="11"/>
      <c r="H106" s="12"/>
      <c r="I106" s="13"/>
      <c r="J106" s="14" t="s">
        <v>101</v>
      </c>
      <c r="K106" s="193">
        <f t="shared" si="18"/>
        <v>0</v>
      </c>
      <c r="L106" s="193">
        <f t="shared" si="18"/>
        <v>0</v>
      </c>
      <c r="M106" s="193">
        <f t="shared" si="18"/>
        <v>0</v>
      </c>
      <c r="N106" s="194">
        <f t="shared" si="18"/>
        <v>0</v>
      </c>
      <c r="O106" s="195">
        <f t="shared" si="18"/>
        <v>0</v>
      </c>
      <c r="P106" s="65"/>
      <c r="Q106" s="66"/>
      <c r="R106" s="62" t="str">
        <f t="shared" si="13"/>
        <v> </v>
      </c>
      <c r="T106" s="14"/>
      <c r="U106" s="63"/>
      <c r="V106" s="179"/>
      <c r="W106" s="179"/>
      <c r="X106" s="180"/>
      <c r="Y106" s="180"/>
      <c r="Z106" s="181"/>
    </row>
    <row r="107" spans="1:26" ht="12.75">
      <c r="A107" s="364"/>
      <c r="B107" s="161"/>
      <c r="C107" s="189"/>
      <c r="D107" s="123" t="s">
        <v>113</v>
      </c>
      <c r="E107" s="124"/>
      <c r="F107" s="10"/>
      <c r="G107" s="11"/>
      <c r="H107" s="12"/>
      <c r="I107" s="13"/>
      <c r="J107" s="14" t="s">
        <v>102</v>
      </c>
      <c r="K107" s="193">
        <f t="shared" si="18"/>
        <v>15112.5</v>
      </c>
      <c r="L107" s="193">
        <f t="shared" si="18"/>
        <v>8060</v>
      </c>
      <c r="M107" s="193">
        <f t="shared" si="18"/>
        <v>6548.75</v>
      </c>
      <c r="N107" s="194">
        <f t="shared" si="18"/>
        <v>0</v>
      </c>
      <c r="O107" s="195">
        <f t="shared" si="18"/>
        <v>29721.25</v>
      </c>
      <c r="P107" s="65"/>
      <c r="Q107" s="66"/>
      <c r="R107" s="62" t="str">
        <f t="shared" si="13"/>
        <v> </v>
      </c>
      <c r="T107" s="14"/>
      <c r="U107" s="63"/>
      <c r="V107" s="179"/>
      <c r="W107" s="179"/>
      <c r="X107" s="180"/>
      <c r="Y107" s="180"/>
      <c r="Z107" s="181"/>
    </row>
    <row r="108" spans="1:26" ht="13.5" thickBot="1">
      <c r="A108" s="364"/>
      <c r="B108" s="161"/>
      <c r="C108" s="189"/>
      <c r="D108" s="125" t="s">
        <v>114</v>
      </c>
      <c r="E108" s="126"/>
      <c r="F108" s="196"/>
      <c r="G108" s="197"/>
      <c r="H108" s="198"/>
      <c r="I108" s="199"/>
      <c r="J108" s="200" t="s">
        <v>134</v>
      </c>
      <c r="K108" s="201">
        <f t="shared" si="18"/>
        <v>0</v>
      </c>
      <c r="L108" s="201">
        <f t="shared" si="18"/>
        <v>35000</v>
      </c>
      <c r="M108" s="201">
        <f t="shared" si="18"/>
        <v>0</v>
      </c>
      <c r="N108" s="202">
        <f t="shared" si="18"/>
        <v>0</v>
      </c>
      <c r="O108" s="203">
        <f t="shared" si="18"/>
        <v>35000</v>
      </c>
      <c r="P108" s="65"/>
      <c r="Q108" s="66"/>
      <c r="R108" s="62" t="str">
        <f t="shared" si="13"/>
        <v> </v>
      </c>
      <c r="T108" s="14"/>
      <c r="U108" s="63"/>
      <c r="V108" s="179"/>
      <c r="W108" s="179"/>
      <c r="X108" s="180"/>
      <c r="Y108" s="180"/>
      <c r="Z108" s="181"/>
    </row>
    <row r="109" spans="1:26" ht="18" thickBot="1" thickTop="1">
      <c r="A109" s="365"/>
      <c r="B109" s="204"/>
      <c r="C109" s="226"/>
      <c r="D109" s="206" t="s">
        <v>91</v>
      </c>
      <c r="E109" s="220"/>
      <c r="F109" s="207"/>
      <c r="G109" s="208"/>
      <c r="H109" s="209"/>
      <c r="I109" s="210"/>
      <c r="J109" s="211"/>
      <c r="K109" s="212">
        <f>SUM(K103:K108)</f>
        <v>22719.125</v>
      </c>
      <c r="L109" s="212">
        <f>SUM(L103:L108)</f>
        <v>124415.625</v>
      </c>
      <c r="M109" s="212">
        <f>SUM(M103:M108)</f>
        <v>57931.25</v>
      </c>
      <c r="N109" s="213">
        <f>SUM(N103:N108)</f>
        <v>19142.5</v>
      </c>
      <c r="O109" s="214">
        <f>SUM(O103:O108)</f>
        <v>224208.5</v>
      </c>
      <c r="P109" s="69"/>
      <c r="Q109" s="70"/>
      <c r="R109" s="62" t="str">
        <f t="shared" si="13"/>
        <v> </v>
      </c>
      <c r="T109" s="14"/>
      <c r="U109" s="63"/>
      <c r="V109" s="179"/>
      <c r="W109" s="215"/>
      <c r="X109" s="180"/>
      <c r="Y109" s="180"/>
      <c r="Z109" s="181"/>
    </row>
    <row r="110" spans="1:26" ht="51.75" thickTop="1">
      <c r="A110" s="366" t="s">
        <v>239</v>
      </c>
      <c r="B110" s="161"/>
      <c r="C110" s="227" t="s">
        <v>81</v>
      </c>
      <c r="D110" s="90" t="s">
        <v>276</v>
      </c>
      <c r="E110" s="116" t="s">
        <v>200</v>
      </c>
      <c r="F110" s="91"/>
      <c r="G110" s="92"/>
      <c r="H110" s="93"/>
      <c r="I110" s="94"/>
      <c r="J110" s="95"/>
      <c r="K110" s="96"/>
      <c r="L110" s="96"/>
      <c r="M110" s="96"/>
      <c r="N110" s="97"/>
      <c r="O110" s="98"/>
      <c r="P110" s="83"/>
      <c r="Q110" s="84"/>
      <c r="R110" s="62" t="str">
        <f t="shared" si="13"/>
        <v> </v>
      </c>
      <c r="T110" s="14"/>
      <c r="U110" s="63"/>
      <c r="V110" s="179"/>
      <c r="W110" s="179"/>
      <c r="X110" s="180"/>
      <c r="Y110" s="180"/>
      <c r="Z110" s="181"/>
    </row>
    <row r="111" spans="1:26" ht="63.75">
      <c r="A111" s="364"/>
      <c r="B111" s="161" t="s">
        <v>240</v>
      </c>
      <c r="C111" s="228" t="s">
        <v>279</v>
      </c>
      <c r="D111" s="99" t="s">
        <v>241</v>
      </c>
      <c r="E111" s="117" t="s">
        <v>200</v>
      </c>
      <c r="F111" s="100" t="s">
        <v>29</v>
      </c>
      <c r="G111" s="101"/>
      <c r="H111" s="102" t="s">
        <v>29</v>
      </c>
      <c r="I111" s="103"/>
      <c r="J111" s="229" t="s">
        <v>23</v>
      </c>
      <c r="K111" s="230">
        <f>+$T111*V111</f>
        <v>3000</v>
      </c>
      <c r="L111" s="230">
        <f>+$T111*W111</f>
        <v>0</v>
      </c>
      <c r="M111" s="230">
        <f>+$T111*X111</f>
        <v>3000</v>
      </c>
      <c r="N111" s="231">
        <f>+$T111*Y111</f>
        <v>0</v>
      </c>
      <c r="O111" s="232">
        <f aca="true" t="shared" si="19" ref="O111:O128">+SUM(K111:N111)</f>
        <v>6000</v>
      </c>
      <c r="P111" s="18" t="s">
        <v>45</v>
      </c>
      <c r="Q111" s="19" t="s">
        <v>50</v>
      </c>
      <c r="R111" s="62" t="str">
        <f t="shared" si="13"/>
        <v>UNIFEM parallel</v>
      </c>
      <c r="T111" s="14">
        <v>3000</v>
      </c>
      <c r="U111" s="63" t="s">
        <v>41</v>
      </c>
      <c r="V111" s="179">
        <v>1</v>
      </c>
      <c r="W111" s="179"/>
      <c r="X111" s="180">
        <v>1</v>
      </c>
      <c r="Y111" s="180"/>
      <c r="Z111" s="181">
        <f>+SUM(V111:Y111)</f>
        <v>2</v>
      </c>
    </row>
    <row r="112" spans="1:26" ht="25.5">
      <c r="A112" s="364"/>
      <c r="B112" s="161"/>
      <c r="C112" s="228"/>
      <c r="D112" s="35" t="s">
        <v>277</v>
      </c>
      <c r="E112" s="67" t="s">
        <v>200</v>
      </c>
      <c r="F112" s="10"/>
      <c r="G112" s="11"/>
      <c r="H112" s="12"/>
      <c r="I112" s="13"/>
      <c r="J112" s="14" t="s">
        <v>1</v>
      </c>
      <c r="K112" s="15">
        <v>3000</v>
      </c>
      <c r="L112" s="15">
        <f>+$T112*W112</f>
        <v>0</v>
      </c>
      <c r="M112" s="15">
        <f>+$T112*X112</f>
        <v>1500</v>
      </c>
      <c r="N112" s="16">
        <f>+$T112*Y112</f>
        <v>0</v>
      </c>
      <c r="O112" s="17">
        <f t="shared" si="19"/>
        <v>4500</v>
      </c>
      <c r="P112" s="18" t="s">
        <v>45</v>
      </c>
      <c r="Q112" s="19" t="s">
        <v>50</v>
      </c>
      <c r="R112" s="62" t="str">
        <f t="shared" si="13"/>
        <v>UNIFEM parallel</v>
      </c>
      <c r="T112" s="14">
        <v>750</v>
      </c>
      <c r="U112" s="63" t="s">
        <v>38</v>
      </c>
      <c r="V112" s="179">
        <v>2</v>
      </c>
      <c r="W112" s="179"/>
      <c r="X112" s="180">
        <v>2</v>
      </c>
      <c r="Y112" s="180"/>
      <c r="Z112" s="181">
        <f>+SUM(V112:Y112)</f>
        <v>4</v>
      </c>
    </row>
    <row r="113" spans="1:26" ht="12.75">
      <c r="A113" s="364"/>
      <c r="B113" s="161"/>
      <c r="C113" s="228"/>
      <c r="D113" s="35"/>
      <c r="E113" s="67"/>
      <c r="F113" s="10"/>
      <c r="G113" s="11"/>
      <c r="H113" s="12"/>
      <c r="I113" s="13"/>
      <c r="J113" s="14" t="s">
        <v>48</v>
      </c>
      <c r="K113" s="15">
        <v>100</v>
      </c>
      <c r="L113" s="15">
        <v>0</v>
      </c>
      <c r="M113" s="15">
        <v>100</v>
      </c>
      <c r="N113" s="16">
        <v>0</v>
      </c>
      <c r="O113" s="17">
        <f t="shared" si="19"/>
        <v>200</v>
      </c>
      <c r="P113" s="18"/>
      <c r="Q113" s="19"/>
      <c r="R113" s="62" t="str">
        <f t="shared" si="13"/>
        <v> </v>
      </c>
      <c r="T113" s="14"/>
      <c r="U113" s="63"/>
      <c r="V113" s="179"/>
      <c r="W113" s="179"/>
      <c r="X113" s="180"/>
      <c r="Y113" s="180"/>
      <c r="Z113" s="181"/>
    </row>
    <row r="114" spans="1:26" ht="25.5">
      <c r="A114" s="364"/>
      <c r="B114" s="161"/>
      <c r="C114" s="228"/>
      <c r="D114" s="35" t="s">
        <v>242</v>
      </c>
      <c r="E114" s="67" t="s">
        <v>200</v>
      </c>
      <c r="F114" s="10"/>
      <c r="G114" s="11"/>
      <c r="H114" s="12"/>
      <c r="I114" s="13"/>
      <c r="J114" s="14" t="s">
        <v>23</v>
      </c>
      <c r="K114" s="15">
        <f>+$T114*V114</f>
        <v>500</v>
      </c>
      <c r="L114" s="15">
        <f>+$T114*W114</f>
        <v>0</v>
      </c>
      <c r="M114" s="15">
        <f>+$T114*X114</f>
        <v>500</v>
      </c>
      <c r="N114" s="16">
        <f>+$T114*Y114</f>
        <v>0</v>
      </c>
      <c r="O114" s="17">
        <f t="shared" si="19"/>
        <v>1000</v>
      </c>
      <c r="P114" s="18" t="s">
        <v>31</v>
      </c>
      <c r="Q114" s="19" t="s">
        <v>70</v>
      </c>
      <c r="R114" s="62" t="str">
        <f t="shared" si="13"/>
        <v>UNDP TRAC</v>
      </c>
      <c r="T114" s="14">
        <v>500</v>
      </c>
      <c r="U114" s="63" t="s">
        <v>41</v>
      </c>
      <c r="V114" s="179">
        <v>1</v>
      </c>
      <c r="W114" s="179"/>
      <c r="X114" s="180">
        <v>1</v>
      </c>
      <c r="Y114" s="180"/>
      <c r="Z114" s="181">
        <f>+SUM(V114:Y114)</f>
        <v>2</v>
      </c>
    </row>
    <row r="115" spans="1:26" ht="12.75">
      <c r="A115" s="364"/>
      <c r="B115" s="161"/>
      <c r="C115" s="228"/>
      <c r="D115" s="35"/>
      <c r="E115" s="67"/>
      <c r="F115" s="10"/>
      <c r="G115" s="11"/>
      <c r="H115" s="12"/>
      <c r="I115" s="13"/>
      <c r="J115" s="14" t="s">
        <v>48</v>
      </c>
      <c r="K115" s="15">
        <v>25</v>
      </c>
      <c r="L115" s="15">
        <v>0</v>
      </c>
      <c r="M115" s="15">
        <v>25</v>
      </c>
      <c r="N115" s="16"/>
      <c r="O115" s="17">
        <f t="shared" si="19"/>
        <v>50</v>
      </c>
      <c r="P115" s="18"/>
      <c r="Q115" s="19"/>
      <c r="R115" s="62" t="str">
        <f t="shared" si="13"/>
        <v> </v>
      </c>
      <c r="T115" s="14"/>
      <c r="U115" s="63"/>
      <c r="V115" s="179"/>
      <c r="W115" s="179"/>
      <c r="X115" s="180"/>
      <c r="Y115" s="180"/>
      <c r="Z115" s="181"/>
    </row>
    <row r="116" spans="1:26" ht="12.75">
      <c r="A116" s="364"/>
      <c r="B116" s="161"/>
      <c r="C116" s="228"/>
      <c r="D116" s="35"/>
      <c r="E116" s="67"/>
      <c r="F116" s="10"/>
      <c r="G116" s="11"/>
      <c r="H116" s="12"/>
      <c r="I116" s="13"/>
      <c r="J116" s="14" t="s">
        <v>42</v>
      </c>
      <c r="K116" s="15">
        <v>2000</v>
      </c>
      <c r="L116" s="15">
        <v>0</v>
      </c>
      <c r="M116" s="15">
        <v>2000</v>
      </c>
      <c r="N116" s="16">
        <v>0</v>
      </c>
      <c r="O116" s="17">
        <f t="shared" si="19"/>
        <v>4000</v>
      </c>
      <c r="P116" s="18" t="s">
        <v>45</v>
      </c>
      <c r="Q116" s="19" t="s">
        <v>52</v>
      </c>
      <c r="R116" s="62" t="str">
        <f t="shared" si="13"/>
        <v>UNIFEM pooled</v>
      </c>
      <c r="T116" s="14">
        <v>2000</v>
      </c>
      <c r="U116" s="63" t="s">
        <v>41</v>
      </c>
      <c r="V116" s="179">
        <v>1</v>
      </c>
      <c r="W116" s="179"/>
      <c r="X116" s="180">
        <v>1</v>
      </c>
      <c r="Y116" s="180"/>
      <c r="Z116" s="181">
        <v>2</v>
      </c>
    </row>
    <row r="117" spans="1:26" ht="12.75">
      <c r="A117" s="364"/>
      <c r="B117" s="161"/>
      <c r="C117" s="228"/>
      <c r="D117" s="35"/>
      <c r="E117" s="67"/>
      <c r="F117" s="10"/>
      <c r="G117" s="11"/>
      <c r="H117" s="12"/>
      <c r="I117" s="13"/>
      <c r="J117" s="14" t="s">
        <v>48</v>
      </c>
      <c r="K117" s="15">
        <v>50</v>
      </c>
      <c r="L117" s="15">
        <v>0</v>
      </c>
      <c r="M117" s="15">
        <v>50</v>
      </c>
      <c r="N117" s="16">
        <v>0</v>
      </c>
      <c r="O117" s="17">
        <f t="shared" si="19"/>
        <v>100</v>
      </c>
      <c r="P117" s="18" t="s">
        <v>45</v>
      </c>
      <c r="Q117" s="19" t="s">
        <v>52</v>
      </c>
      <c r="R117" s="62" t="str">
        <f t="shared" si="13"/>
        <v>UNIFEM pooled</v>
      </c>
      <c r="T117" s="14"/>
      <c r="U117" s="63"/>
      <c r="V117" s="179"/>
      <c r="W117" s="179"/>
      <c r="X117" s="180"/>
      <c r="Y117" s="180"/>
      <c r="Z117" s="181"/>
    </row>
    <row r="118" spans="1:26" ht="12.75">
      <c r="A118" s="364"/>
      <c r="B118" s="161"/>
      <c r="C118" s="228"/>
      <c r="D118" s="35"/>
      <c r="E118" s="67"/>
      <c r="F118" s="10"/>
      <c r="G118" s="11"/>
      <c r="H118" s="12"/>
      <c r="I118" s="13"/>
      <c r="J118" s="14" t="s">
        <v>110</v>
      </c>
      <c r="K118" s="15">
        <f>(K116+K117)*0.07</f>
        <v>143.5</v>
      </c>
      <c r="L118" s="15">
        <f>(L116+L117)*0.07</f>
        <v>0</v>
      </c>
      <c r="M118" s="15">
        <f>(M116+M117)*0.07</f>
        <v>143.5</v>
      </c>
      <c r="N118" s="16">
        <f>(N116+N117)*0.07</f>
        <v>0</v>
      </c>
      <c r="O118" s="17">
        <f t="shared" si="19"/>
        <v>287</v>
      </c>
      <c r="P118" s="18" t="s">
        <v>45</v>
      </c>
      <c r="Q118" s="19" t="s">
        <v>52</v>
      </c>
      <c r="R118" s="62" t="str">
        <f t="shared" si="13"/>
        <v>UNIFEM pooled</v>
      </c>
      <c r="T118" s="14"/>
      <c r="U118" s="63"/>
      <c r="V118" s="179"/>
      <c r="W118" s="179"/>
      <c r="X118" s="180"/>
      <c r="Y118" s="180"/>
      <c r="Z118" s="181"/>
    </row>
    <row r="119" spans="1:26" ht="25.5">
      <c r="A119" s="364"/>
      <c r="B119" s="161"/>
      <c r="C119" s="228"/>
      <c r="D119" s="35" t="s">
        <v>278</v>
      </c>
      <c r="E119" s="67" t="s">
        <v>200</v>
      </c>
      <c r="F119" s="10"/>
      <c r="G119" s="11"/>
      <c r="H119" s="12"/>
      <c r="I119" s="13"/>
      <c r="J119" s="14" t="s">
        <v>42</v>
      </c>
      <c r="K119" s="15">
        <f>+$T119*V119</f>
        <v>1000</v>
      </c>
      <c r="L119" s="15">
        <f>+$T119*W119</f>
        <v>0</v>
      </c>
      <c r="M119" s="15">
        <f>+$T119*X119</f>
        <v>1000</v>
      </c>
      <c r="N119" s="16">
        <f>+$T119*Y119</f>
        <v>0</v>
      </c>
      <c r="O119" s="17">
        <f t="shared" si="19"/>
        <v>2000</v>
      </c>
      <c r="P119" s="18" t="s">
        <v>31</v>
      </c>
      <c r="Q119" s="19" t="s">
        <v>70</v>
      </c>
      <c r="R119" s="62" t="str">
        <f t="shared" si="13"/>
        <v>UNDP TRAC</v>
      </c>
      <c r="T119" s="14">
        <v>1000</v>
      </c>
      <c r="U119" s="63" t="s">
        <v>43</v>
      </c>
      <c r="V119" s="179">
        <v>1</v>
      </c>
      <c r="W119" s="179"/>
      <c r="X119" s="180">
        <v>1</v>
      </c>
      <c r="Y119" s="180"/>
      <c r="Z119" s="181">
        <f>+SUM(V119:Y119)</f>
        <v>2</v>
      </c>
    </row>
    <row r="120" spans="1:26" ht="12.75">
      <c r="A120" s="364"/>
      <c r="B120" s="161"/>
      <c r="C120" s="228"/>
      <c r="D120" s="35"/>
      <c r="E120" s="67"/>
      <c r="F120" s="10"/>
      <c r="G120" s="11"/>
      <c r="H120" s="12"/>
      <c r="I120" s="13"/>
      <c r="J120" s="14" t="s">
        <v>48</v>
      </c>
      <c r="K120" s="15">
        <v>50</v>
      </c>
      <c r="L120" s="15">
        <v>0</v>
      </c>
      <c r="M120" s="15">
        <v>50</v>
      </c>
      <c r="N120" s="16">
        <v>0</v>
      </c>
      <c r="O120" s="17">
        <f t="shared" si="19"/>
        <v>100</v>
      </c>
      <c r="P120" s="18" t="s">
        <v>31</v>
      </c>
      <c r="Q120" s="19" t="s">
        <v>70</v>
      </c>
      <c r="R120" s="62" t="str">
        <f t="shared" si="13"/>
        <v>UNDP TRAC</v>
      </c>
      <c r="T120" s="14"/>
      <c r="U120" s="63"/>
      <c r="V120" s="179"/>
      <c r="W120" s="179"/>
      <c r="X120" s="180"/>
      <c r="Y120" s="180"/>
      <c r="Z120" s="181"/>
    </row>
    <row r="121" spans="1:26" ht="12.75">
      <c r="A121" s="364"/>
      <c r="B121" s="161"/>
      <c r="C121" s="228"/>
      <c r="D121" s="35"/>
      <c r="E121" s="67"/>
      <c r="F121" s="10"/>
      <c r="G121" s="11"/>
      <c r="H121" s="12"/>
      <c r="I121" s="13"/>
      <c r="J121" s="14" t="s">
        <v>42</v>
      </c>
      <c r="K121" s="15">
        <v>0</v>
      </c>
      <c r="L121" s="15">
        <v>1000</v>
      </c>
      <c r="M121" s="15">
        <v>1000</v>
      </c>
      <c r="N121" s="16">
        <v>0</v>
      </c>
      <c r="O121" s="17">
        <f t="shared" si="19"/>
        <v>2000</v>
      </c>
      <c r="P121" s="18" t="s">
        <v>45</v>
      </c>
      <c r="Q121" s="19" t="s">
        <v>52</v>
      </c>
      <c r="R121" s="62" t="str">
        <f t="shared" si="13"/>
        <v>UNIFEM pooled</v>
      </c>
      <c r="T121" s="14">
        <v>1000</v>
      </c>
      <c r="U121" s="63" t="s">
        <v>43</v>
      </c>
      <c r="V121" s="179">
        <v>1</v>
      </c>
      <c r="W121" s="179"/>
      <c r="X121" s="180">
        <v>1</v>
      </c>
      <c r="Y121" s="180"/>
      <c r="Z121" s="181">
        <f>+SUM(V121:Y121)</f>
        <v>2</v>
      </c>
    </row>
    <row r="122" spans="1:26" ht="12.75">
      <c r="A122" s="364"/>
      <c r="B122" s="161"/>
      <c r="C122" s="228"/>
      <c r="D122" s="43"/>
      <c r="E122" s="68"/>
      <c r="F122" s="39"/>
      <c r="G122" s="40"/>
      <c r="H122" s="41"/>
      <c r="I122" s="42"/>
      <c r="J122" s="54" t="s">
        <v>48</v>
      </c>
      <c r="K122" s="55">
        <v>0</v>
      </c>
      <c r="L122" s="55">
        <v>50</v>
      </c>
      <c r="M122" s="55">
        <v>50</v>
      </c>
      <c r="N122" s="58">
        <v>0</v>
      </c>
      <c r="O122" s="59">
        <f t="shared" si="19"/>
        <v>100</v>
      </c>
      <c r="P122" s="18" t="s">
        <v>45</v>
      </c>
      <c r="Q122" s="19" t="s">
        <v>52</v>
      </c>
      <c r="R122" s="62" t="str">
        <f t="shared" si="13"/>
        <v>UNIFEM pooled</v>
      </c>
      <c r="T122" s="14"/>
      <c r="U122" s="63"/>
      <c r="V122" s="179"/>
      <c r="W122" s="179"/>
      <c r="X122" s="180"/>
      <c r="Y122" s="180"/>
      <c r="Z122" s="181"/>
    </row>
    <row r="123" spans="1:26" ht="12.75">
      <c r="A123" s="364"/>
      <c r="B123" s="161"/>
      <c r="C123" s="228"/>
      <c r="D123" s="104"/>
      <c r="E123" s="118"/>
      <c r="F123" s="105"/>
      <c r="G123" s="106"/>
      <c r="H123" s="107"/>
      <c r="I123" s="108"/>
      <c r="J123" s="233" t="s">
        <v>110</v>
      </c>
      <c r="K123" s="15">
        <f>(K121+K122)*0.07</f>
        <v>0</v>
      </c>
      <c r="L123" s="15">
        <f>(L121+L122)*0.07</f>
        <v>73.5</v>
      </c>
      <c r="M123" s="15">
        <f>(M121+M122)*0.07</f>
        <v>73.5</v>
      </c>
      <c r="N123" s="16">
        <f>(N121+N122)*0.07</f>
        <v>0</v>
      </c>
      <c r="O123" s="234">
        <f t="shared" si="19"/>
        <v>147</v>
      </c>
      <c r="P123" s="56" t="s">
        <v>45</v>
      </c>
      <c r="Q123" s="57" t="s">
        <v>52</v>
      </c>
      <c r="R123" s="62" t="str">
        <f t="shared" si="13"/>
        <v>UNIFEM pooled</v>
      </c>
      <c r="T123" s="14"/>
      <c r="U123" s="63"/>
      <c r="V123" s="179"/>
      <c r="W123" s="179"/>
      <c r="X123" s="180"/>
      <c r="Y123" s="180"/>
      <c r="Z123" s="181"/>
    </row>
    <row r="124" spans="1:26" ht="76.5">
      <c r="A124" s="364"/>
      <c r="B124" s="161" t="s">
        <v>243</v>
      </c>
      <c r="C124" s="228"/>
      <c r="D124" s="85" t="s">
        <v>244</v>
      </c>
      <c r="E124" s="119" t="s">
        <v>200</v>
      </c>
      <c r="F124" s="86"/>
      <c r="G124" s="87"/>
      <c r="H124" s="88" t="s">
        <v>29</v>
      </c>
      <c r="I124" s="89"/>
      <c r="J124" s="235" t="s">
        <v>23</v>
      </c>
      <c r="K124" s="236">
        <f aca="true" t="shared" si="20" ref="K124:N125">+$T124*V124</f>
        <v>0</v>
      </c>
      <c r="L124" s="236">
        <f t="shared" si="20"/>
        <v>0</v>
      </c>
      <c r="M124" s="236">
        <f t="shared" si="20"/>
        <v>5000</v>
      </c>
      <c r="N124" s="237">
        <f t="shared" si="20"/>
        <v>0</v>
      </c>
      <c r="O124" s="240">
        <f t="shared" si="19"/>
        <v>5000</v>
      </c>
      <c r="P124" s="241" t="s">
        <v>45</v>
      </c>
      <c r="Q124" s="242" t="s">
        <v>50</v>
      </c>
      <c r="R124" s="62" t="str">
        <f t="shared" si="13"/>
        <v>UNIFEM parallel</v>
      </c>
      <c r="T124" s="14">
        <v>5000</v>
      </c>
      <c r="U124" s="63" t="s">
        <v>41</v>
      </c>
      <c r="V124" s="179"/>
      <c r="W124" s="179"/>
      <c r="X124" s="180">
        <v>1</v>
      </c>
      <c r="Y124" s="180"/>
      <c r="Z124" s="181"/>
    </row>
    <row r="125" spans="1:26" ht="51">
      <c r="A125" s="364"/>
      <c r="B125" s="161"/>
      <c r="C125" s="228"/>
      <c r="D125" s="35" t="s">
        <v>245</v>
      </c>
      <c r="E125" s="67" t="s">
        <v>200</v>
      </c>
      <c r="F125" s="10"/>
      <c r="G125" s="11"/>
      <c r="H125" s="12"/>
      <c r="I125" s="13"/>
      <c r="J125" s="14" t="s">
        <v>1</v>
      </c>
      <c r="K125" s="15">
        <f t="shared" si="20"/>
        <v>0</v>
      </c>
      <c r="L125" s="15">
        <f t="shared" si="20"/>
        <v>1600</v>
      </c>
      <c r="M125" s="15">
        <f t="shared" si="20"/>
        <v>1600</v>
      </c>
      <c r="N125" s="16">
        <f t="shared" si="20"/>
        <v>0</v>
      </c>
      <c r="O125" s="17">
        <f t="shared" si="19"/>
        <v>3200</v>
      </c>
      <c r="P125" s="18" t="s">
        <v>45</v>
      </c>
      <c r="Q125" s="19" t="s">
        <v>50</v>
      </c>
      <c r="R125" s="62" t="str">
        <f t="shared" si="13"/>
        <v>UNIFEM parallel</v>
      </c>
      <c r="T125" s="14">
        <v>800</v>
      </c>
      <c r="U125" s="63" t="s">
        <v>39</v>
      </c>
      <c r="V125" s="179"/>
      <c r="W125" s="179">
        <f>12000/$T$70</f>
        <v>2</v>
      </c>
      <c r="X125" s="179">
        <f>12000/$T$70</f>
        <v>2</v>
      </c>
      <c r="Y125" s="180"/>
      <c r="Z125" s="181">
        <f>+SUM(V125:Y125)</f>
        <v>4</v>
      </c>
    </row>
    <row r="126" spans="1:26" ht="12.75">
      <c r="A126" s="364"/>
      <c r="B126" s="161"/>
      <c r="C126" s="228"/>
      <c r="D126" s="43"/>
      <c r="E126" s="68"/>
      <c r="F126" s="39"/>
      <c r="G126" s="40"/>
      <c r="H126" s="41"/>
      <c r="I126" s="42"/>
      <c r="J126" s="54" t="s">
        <v>48</v>
      </c>
      <c r="K126" s="55">
        <v>0</v>
      </c>
      <c r="L126" s="55">
        <v>50</v>
      </c>
      <c r="M126" s="55">
        <v>100</v>
      </c>
      <c r="N126" s="58">
        <v>0</v>
      </c>
      <c r="O126" s="59">
        <f t="shared" si="19"/>
        <v>150</v>
      </c>
      <c r="P126" s="18" t="s">
        <v>45</v>
      </c>
      <c r="Q126" s="19" t="s">
        <v>50</v>
      </c>
      <c r="R126" s="62" t="str">
        <f t="shared" si="13"/>
        <v>UNIFEM parallel</v>
      </c>
      <c r="T126" s="14"/>
      <c r="U126" s="63"/>
      <c r="V126" s="179"/>
      <c r="W126" s="179"/>
      <c r="X126" s="180"/>
      <c r="Y126" s="180"/>
      <c r="Z126" s="181"/>
    </row>
    <row r="127" spans="1:26" ht="12.75">
      <c r="A127" s="364"/>
      <c r="B127" s="161"/>
      <c r="C127" s="228"/>
      <c r="D127" s="37"/>
      <c r="E127" s="115"/>
      <c r="F127" s="1"/>
      <c r="G127" s="2"/>
      <c r="H127" s="7"/>
      <c r="I127" s="3"/>
      <c r="J127" s="20" t="s">
        <v>0</v>
      </c>
      <c r="K127" s="4">
        <f aca="true" t="shared" si="21" ref="K127:N128">+$T127*V127</f>
        <v>1500</v>
      </c>
      <c r="L127" s="4">
        <f t="shared" si="21"/>
        <v>3750</v>
      </c>
      <c r="M127" s="4">
        <f t="shared" si="21"/>
        <v>3750</v>
      </c>
      <c r="N127" s="5">
        <f t="shared" si="21"/>
        <v>0</v>
      </c>
      <c r="O127" s="6">
        <f t="shared" si="19"/>
        <v>9000</v>
      </c>
      <c r="P127" s="8" t="s">
        <v>103</v>
      </c>
      <c r="Q127" s="9"/>
      <c r="R127" s="62" t="str">
        <f t="shared" si="13"/>
        <v>Unfunded </v>
      </c>
      <c r="T127" s="14">
        <v>750</v>
      </c>
      <c r="U127" s="63" t="s">
        <v>38</v>
      </c>
      <c r="V127" s="179">
        <v>2</v>
      </c>
      <c r="W127" s="179">
        <v>5</v>
      </c>
      <c r="X127" s="180">
        <v>5</v>
      </c>
      <c r="Y127" s="180"/>
      <c r="Z127" s="181">
        <f>+SUM(V127:Y127)</f>
        <v>12</v>
      </c>
    </row>
    <row r="128" spans="1:26" ht="63.75">
      <c r="A128" s="364"/>
      <c r="B128" s="161" t="s">
        <v>281</v>
      </c>
      <c r="C128" s="228"/>
      <c r="D128" s="45" t="s">
        <v>280</v>
      </c>
      <c r="E128" s="109" t="s">
        <v>200</v>
      </c>
      <c r="F128" s="50" t="s">
        <v>29</v>
      </c>
      <c r="G128" s="51"/>
      <c r="H128" s="52" t="s">
        <v>29</v>
      </c>
      <c r="I128" s="53"/>
      <c r="J128" s="132" t="s">
        <v>65</v>
      </c>
      <c r="K128" s="133">
        <f t="shared" si="21"/>
        <v>0</v>
      </c>
      <c r="L128" s="133">
        <f t="shared" si="21"/>
        <v>5000</v>
      </c>
      <c r="M128" s="133">
        <f t="shared" si="21"/>
        <v>5000</v>
      </c>
      <c r="N128" s="134">
        <f t="shared" si="21"/>
        <v>0</v>
      </c>
      <c r="O128" s="135">
        <f t="shared" si="19"/>
        <v>10000</v>
      </c>
      <c r="P128" s="65" t="s">
        <v>31</v>
      </c>
      <c r="Q128" s="66" t="s">
        <v>70</v>
      </c>
      <c r="R128" s="62" t="str">
        <f t="shared" si="13"/>
        <v>UNDP TRAC</v>
      </c>
      <c r="T128" s="14">
        <v>5000</v>
      </c>
      <c r="U128" s="63" t="s">
        <v>41</v>
      </c>
      <c r="V128" s="179"/>
      <c r="W128" s="179">
        <v>1</v>
      </c>
      <c r="X128" s="180">
        <v>1</v>
      </c>
      <c r="Y128" s="180"/>
      <c r="Z128" s="181">
        <f>+SUM(V128:Y128)</f>
        <v>2</v>
      </c>
    </row>
    <row r="129" spans="1:26" ht="12.75">
      <c r="A129" s="364"/>
      <c r="B129" s="161"/>
      <c r="C129" s="228"/>
      <c r="D129" s="45"/>
      <c r="E129" s="109"/>
      <c r="F129" s="50"/>
      <c r="G129" s="51"/>
      <c r="H129" s="52"/>
      <c r="I129" s="53"/>
      <c r="J129" s="132" t="s">
        <v>48</v>
      </c>
      <c r="K129" s="133">
        <v>0</v>
      </c>
      <c r="L129" s="133">
        <v>50</v>
      </c>
      <c r="M129" s="133">
        <v>50</v>
      </c>
      <c r="N129" s="134">
        <v>0</v>
      </c>
      <c r="O129" s="135">
        <f>+SUM(K129:N129)</f>
        <v>100</v>
      </c>
      <c r="P129" s="65" t="s">
        <v>31</v>
      </c>
      <c r="Q129" s="66" t="s">
        <v>70</v>
      </c>
      <c r="R129" s="62" t="str">
        <f t="shared" si="13"/>
        <v>UNDP TRAC</v>
      </c>
      <c r="T129" s="14"/>
      <c r="U129" s="63"/>
      <c r="V129" s="179"/>
      <c r="W129" s="179"/>
      <c r="X129" s="180"/>
      <c r="Y129" s="180"/>
      <c r="Z129" s="181"/>
    </row>
    <row r="130" spans="1:26" ht="63.75">
      <c r="A130" s="364"/>
      <c r="B130" s="161" t="s">
        <v>246</v>
      </c>
      <c r="C130" s="228"/>
      <c r="D130" s="44" t="s">
        <v>282</v>
      </c>
      <c r="E130" s="112" t="s">
        <v>200</v>
      </c>
      <c r="F130" s="21" t="s">
        <v>29</v>
      </c>
      <c r="G130" s="22" t="s">
        <v>29</v>
      </c>
      <c r="H130" s="23" t="s">
        <v>29</v>
      </c>
      <c r="I130" s="24" t="s">
        <v>29</v>
      </c>
      <c r="J130" s="25" t="s">
        <v>24</v>
      </c>
      <c r="K130" s="26">
        <f aca="true" t="shared" si="22" ref="K130:M132">+$T130*V130</f>
        <v>750</v>
      </c>
      <c r="L130" s="26">
        <f>+$T130*W130</f>
        <v>750</v>
      </c>
      <c r="M130" s="26">
        <f>+$T130*X130</f>
        <v>750</v>
      </c>
      <c r="N130" s="27">
        <f>+$T130*Y130</f>
        <v>750</v>
      </c>
      <c r="O130" s="28">
        <f>+SUM(K130:N130)</f>
        <v>3000</v>
      </c>
      <c r="P130" s="29" t="s">
        <v>31</v>
      </c>
      <c r="Q130" s="30" t="s">
        <v>70</v>
      </c>
      <c r="R130" s="62" t="str">
        <f t="shared" si="13"/>
        <v>UNDP TRAC</v>
      </c>
      <c r="T130" s="14">
        <v>750</v>
      </c>
      <c r="U130" s="63" t="s">
        <v>37</v>
      </c>
      <c r="V130" s="179">
        <v>1</v>
      </c>
      <c r="W130" s="179">
        <v>1</v>
      </c>
      <c r="X130" s="180">
        <v>1</v>
      </c>
      <c r="Y130" s="180">
        <v>1</v>
      </c>
      <c r="Z130" s="181">
        <f>+SUM(V130:Y130)</f>
        <v>4</v>
      </c>
    </row>
    <row r="131" spans="1:26" ht="12.75">
      <c r="A131" s="364"/>
      <c r="B131" s="161"/>
      <c r="C131" s="228"/>
      <c r="D131" s="37"/>
      <c r="E131" s="115"/>
      <c r="F131" s="1"/>
      <c r="G131" s="2"/>
      <c r="H131" s="7"/>
      <c r="I131" s="3"/>
      <c r="J131" s="20" t="s">
        <v>24</v>
      </c>
      <c r="K131" s="4">
        <v>0</v>
      </c>
      <c r="L131" s="4">
        <v>1500</v>
      </c>
      <c r="M131" s="4">
        <f>+$T131*X131</f>
        <v>1000</v>
      </c>
      <c r="N131" s="5">
        <f>+$T131*Y131</f>
        <v>0</v>
      </c>
      <c r="O131" s="6">
        <f>+SUM(K131:N131)</f>
        <v>2500</v>
      </c>
      <c r="P131" s="8" t="s">
        <v>45</v>
      </c>
      <c r="Q131" s="9" t="s">
        <v>50</v>
      </c>
      <c r="R131" s="62" t="str">
        <f t="shared" si="13"/>
        <v>UNIFEM parallel</v>
      </c>
      <c r="T131" s="14">
        <v>500</v>
      </c>
      <c r="U131" s="63" t="s">
        <v>37</v>
      </c>
      <c r="V131" s="179">
        <v>1</v>
      </c>
      <c r="W131" s="179">
        <v>2</v>
      </c>
      <c r="X131" s="180">
        <v>2</v>
      </c>
      <c r="Y131" s="180"/>
      <c r="Z131" s="181">
        <f>+SUM(V131:Y131)</f>
        <v>5</v>
      </c>
    </row>
    <row r="132" spans="1:26" ht="102">
      <c r="A132" s="364"/>
      <c r="B132" s="161" t="s">
        <v>283</v>
      </c>
      <c r="C132" s="243"/>
      <c r="D132" s="60" t="s">
        <v>284</v>
      </c>
      <c r="E132" s="114" t="s">
        <v>200</v>
      </c>
      <c r="F132" s="46" t="s">
        <v>29</v>
      </c>
      <c r="G132" s="47" t="s">
        <v>29</v>
      </c>
      <c r="H132" s="48"/>
      <c r="I132" s="49"/>
      <c r="J132" s="132" t="s">
        <v>0</v>
      </c>
      <c r="K132" s="133">
        <f t="shared" si="22"/>
        <v>1000</v>
      </c>
      <c r="L132" s="183">
        <f t="shared" si="22"/>
        <v>9000</v>
      </c>
      <c r="M132" s="183">
        <f t="shared" si="22"/>
        <v>0</v>
      </c>
      <c r="N132" s="184">
        <f>+$T132*Y132</f>
        <v>0</v>
      </c>
      <c r="O132" s="185">
        <f>+SUM(K132:N132)</f>
        <v>10000</v>
      </c>
      <c r="P132" s="186" t="s">
        <v>31</v>
      </c>
      <c r="Q132" s="187" t="s">
        <v>70</v>
      </c>
      <c r="R132" s="62" t="str">
        <f t="shared" si="13"/>
        <v>UNDP TRAC</v>
      </c>
      <c r="T132" s="14">
        <v>10000</v>
      </c>
      <c r="U132" s="63" t="s">
        <v>44</v>
      </c>
      <c r="V132" s="179">
        <v>0.1</v>
      </c>
      <c r="W132" s="179">
        <v>0.9</v>
      </c>
      <c r="X132" s="180"/>
      <c r="Y132" s="180"/>
      <c r="Z132" s="181">
        <f>+SUM(V132:Y132)</f>
        <v>1</v>
      </c>
    </row>
    <row r="133" spans="1:26" ht="12.75">
      <c r="A133" s="364"/>
      <c r="B133" s="161"/>
      <c r="C133" s="111"/>
      <c r="D133" s="45"/>
      <c r="E133" s="109"/>
      <c r="F133" s="50"/>
      <c r="G133" s="51"/>
      <c r="H133" s="52"/>
      <c r="I133" s="53"/>
      <c r="J133" s="14" t="s">
        <v>24</v>
      </c>
      <c r="K133" s="15">
        <f>0.75%*K132</f>
        <v>7.5</v>
      </c>
      <c r="L133" s="133">
        <f>0.75%*L132</f>
        <v>67.5</v>
      </c>
      <c r="M133" s="133">
        <f>0.75%*M132</f>
        <v>0</v>
      </c>
      <c r="N133" s="134">
        <f>0.75%*N132</f>
        <v>0</v>
      </c>
      <c r="O133" s="135">
        <f>+SUM(K133:N133)</f>
        <v>75</v>
      </c>
      <c r="P133" s="186" t="s">
        <v>31</v>
      </c>
      <c r="Q133" s="187" t="s">
        <v>70</v>
      </c>
      <c r="R133" s="62" t="str">
        <f t="shared" si="13"/>
        <v>UNDP TRAC</v>
      </c>
      <c r="T133" s="14"/>
      <c r="U133" s="63"/>
      <c r="V133" s="179"/>
      <c r="W133" s="179"/>
      <c r="X133" s="180"/>
      <c r="Y133" s="180"/>
      <c r="Z133" s="181"/>
    </row>
    <row r="134" spans="1:26" ht="12.75">
      <c r="A134" s="364"/>
      <c r="B134" s="161"/>
      <c r="C134" s="244"/>
      <c r="D134" s="37"/>
      <c r="E134" s="115"/>
      <c r="F134" s="1"/>
      <c r="G134" s="2"/>
      <c r="H134" s="7"/>
      <c r="I134" s="3"/>
      <c r="J134" s="20"/>
      <c r="K134" s="4"/>
      <c r="L134" s="4"/>
      <c r="M134" s="4"/>
      <c r="N134" s="5"/>
      <c r="O134" s="6"/>
      <c r="P134" s="8"/>
      <c r="Q134" s="9"/>
      <c r="R134" s="62" t="str">
        <f t="shared" si="13"/>
        <v> </v>
      </c>
      <c r="T134" s="14"/>
      <c r="U134" s="63"/>
      <c r="V134" s="179"/>
      <c r="W134" s="179"/>
      <c r="X134" s="180"/>
      <c r="Y134" s="180"/>
      <c r="Z134" s="181"/>
    </row>
    <row r="135" spans="1:26" ht="12.75">
      <c r="A135" s="364"/>
      <c r="B135" s="161"/>
      <c r="C135" s="189"/>
      <c r="D135" s="121" t="s">
        <v>115</v>
      </c>
      <c r="E135" s="122"/>
      <c r="F135" s="21"/>
      <c r="G135" s="22"/>
      <c r="H135" s="23"/>
      <c r="I135" s="24"/>
      <c r="J135" s="25" t="s">
        <v>99</v>
      </c>
      <c r="K135" s="216">
        <f aca="true" t="shared" si="23" ref="K135:O140">+SUMIF($R$110:$R$134,$J135,K$110:K$134)</f>
        <v>3307.5</v>
      </c>
      <c r="L135" s="216">
        <f t="shared" si="23"/>
        <v>14867.5</v>
      </c>
      <c r="M135" s="216">
        <f t="shared" si="23"/>
        <v>7350</v>
      </c>
      <c r="N135" s="217">
        <f t="shared" si="23"/>
        <v>750</v>
      </c>
      <c r="O135" s="218">
        <f t="shared" si="23"/>
        <v>26275</v>
      </c>
      <c r="P135" s="130"/>
      <c r="Q135" s="66"/>
      <c r="R135" s="62" t="str">
        <f t="shared" si="13"/>
        <v> </v>
      </c>
      <c r="T135" s="14"/>
      <c r="U135" s="63"/>
      <c r="V135" s="179"/>
      <c r="W135" s="179"/>
      <c r="X135" s="180"/>
      <c r="Y135" s="180"/>
      <c r="Z135" s="181"/>
    </row>
    <row r="136" spans="1:26" ht="12.75">
      <c r="A136" s="364"/>
      <c r="B136" s="161"/>
      <c r="C136" s="189"/>
      <c r="D136" s="123" t="s">
        <v>116</v>
      </c>
      <c r="E136" s="124"/>
      <c r="F136" s="10"/>
      <c r="G136" s="11"/>
      <c r="H136" s="12"/>
      <c r="I136" s="13"/>
      <c r="J136" s="14" t="s">
        <v>100</v>
      </c>
      <c r="K136" s="193">
        <f t="shared" si="23"/>
        <v>0</v>
      </c>
      <c r="L136" s="193">
        <f t="shared" si="23"/>
        <v>0</v>
      </c>
      <c r="M136" s="193">
        <f t="shared" si="23"/>
        <v>0</v>
      </c>
      <c r="N136" s="194">
        <f t="shared" si="23"/>
        <v>0</v>
      </c>
      <c r="O136" s="195">
        <f t="shared" si="23"/>
        <v>0</v>
      </c>
      <c r="P136" s="65"/>
      <c r="Q136" s="66"/>
      <c r="R136" s="62" t="str">
        <f t="shared" si="13"/>
        <v> </v>
      </c>
      <c r="T136" s="14"/>
      <c r="U136" s="63"/>
      <c r="V136" s="179"/>
      <c r="W136" s="179"/>
      <c r="X136" s="180"/>
      <c r="Y136" s="180"/>
      <c r="Z136" s="181"/>
    </row>
    <row r="137" spans="1:26" ht="12.75">
      <c r="A137" s="364"/>
      <c r="B137" s="161"/>
      <c r="C137" s="189"/>
      <c r="D137" s="123" t="s">
        <v>117</v>
      </c>
      <c r="E137" s="124"/>
      <c r="F137" s="10"/>
      <c r="G137" s="11"/>
      <c r="H137" s="12"/>
      <c r="I137" s="13"/>
      <c r="J137" s="14" t="s">
        <v>105</v>
      </c>
      <c r="K137" s="193">
        <f t="shared" si="23"/>
        <v>0</v>
      </c>
      <c r="L137" s="193">
        <f t="shared" si="23"/>
        <v>0</v>
      </c>
      <c r="M137" s="193">
        <f t="shared" si="23"/>
        <v>0</v>
      </c>
      <c r="N137" s="194">
        <f t="shared" si="23"/>
        <v>0</v>
      </c>
      <c r="O137" s="195">
        <f t="shared" si="23"/>
        <v>0</v>
      </c>
      <c r="P137" s="65"/>
      <c r="Q137" s="66"/>
      <c r="R137" s="62" t="str">
        <f t="shared" si="13"/>
        <v> </v>
      </c>
      <c r="T137" s="14"/>
      <c r="U137" s="63"/>
      <c r="V137" s="179"/>
      <c r="W137" s="179"/>
      <c r="X137" s="180"/>
      <c r="Y137" s="180"/>
      <c r="Z137" s="181"/>
    </row>
    <row r="138" spans="1:26" ht="12.75">
      <c r="A138" s="364"/>
      <c r="B138" s="161"/>
      <c r="C138" s="189"/>
      <c r="D138" s="123" t="s">
        <v>118</v>
      </c>
      <c r="E138" s="124"/>
      <c r="F138" s="10"/>
      <c r="G138" s="11"/>
      <c r="H138" s="12"/>
      <c r="I138" s="13"/>
      <c r="J138" s="14" t="s">
        <v>101</v>
      </c>
      <c r="K138" s="193">
        <f t="shared" si="23"/>
        <v>2193.5</v>
      </c>
      <c r="L138" s="193">
        <f t="shared" si="23"/>
        <v>1123.5</v>
      </c>
      <c r="M138" s="193">
        <f t="shared" si="23"/>
        <v>3317</v>
      </c>
      <c r="N138" s="194">
        <f t="shared" si="23"/>
        <v>0</v>
      </c>
      <c r="O138" s="195">
        <f t="shared" si="23"/>
        <v>6634</v>
      </c>
      <c r="P138" s="65"/>
      <c r="Q138" s="66"/>
      <c r="R138" s="62" t="str">
        <f t="shared" si="13"/>
        <v> </v>
      </c>
      <c r="T138" s="14"/>
      <c r="U138" s="63"/>
      <c r="V138" s="179"/>
      <c r="W138" s="179"/>
      <c r="X138" s="180"/>
      <c r="Y138" s="180"/>
      <c r="Z138" s="181"/>
    </row>
    <row r="139" spans="1:26" ht="12.75">
      <c r="A139" s="364"/>
      <c r="B139" s="161"/>
      <c r="C139" s="189"/>
      <c r="D139" s="123" t="s">
        <v>119</v>
      </c>
      <c r="E139" s="124"/>
      <c r="F139" s="10"/>
      <c r="G139" s="11"/>
      <c r="H139" s="12"/>
      <c r="I139" s="13"/>
      <c r="J139" s="14" t="s">
        <v>102</v>
      </c>
      <c r="K139" s="193">
        <f t="shared" si="23"/>
        <v>6000</v>
      </c>
      <c r="L139" s="193">
        <f t="shared" si="23"/>
        <v>3150</v>
      </c>
      <c r="M139" s="193">
        <f t="shared" si="23"/>
        <v>12200</v>
      </c>
      <c r="N139" s="194">
        <f t="shared" si="23"/>
        <v>0</v>
      </c>
      <c r="O139" s="195">
        <f t="shared" si="23"/>
        <v>21350</v>
      </c>
      <c r="P139" s="65"/>
      <c r="Q139" s="66"/>
      <c r="R139" s="62" t="str">
        <f t="shared" si="13"/>
        <v> </v>
      </c>
      <c r="T139" s="14"/>
      <c r="U139" s="63"/>
      <c r="V139" s="179"/>
      <c r="W139" s="179"/>
      <c r="X139" s="180"/>
      <c r="Y139" s="180"/>
      <c r="Z139" s="181"/>
    </row>
    <row r="140" spans="1:26" ht="13.5" thickBot="1">
      <c r="A140" s="364"/>
      <c r="B140" s="161"/>
      <c r="C140" s="189"/>
      <c r="D140" s="125" t="s">
        <v>120</v>
      </c>
      <c r="E140" s="126"/>
      <c r="F140" s="196"/>
      <c r="G140" s="197"/>
      <c r="H140" s="198"/>
      <c r="I140" s="199"/>
      <c r="J140" s="200" t="s">
        <v>103</v>
      </c>
      <c r="K140" s="201">
        <f t="shared" si="23"/>
        <v>0</v>
      </c>
      <c r="L140" s="201">
        <f t="shared" si="23"/>
        <v>0</v>
      </c>
      <c r="M140" s="201">
        <f t="shared" si="23"/>
        <v>0</v>
      </c>
      <c r="N140" s="202">
        <f t="shared" si="23"/>
        <v>0</v>
      </c>
      <c r="O140" s="203">
        <f t="shared" si="23"/>
        <v>0</v>
      </c>
      <c r="P140" s="65"/>
      <c r="Q140" s="66"/>
      <c r="R140" s="62" t="str">
        <f t="shared" si="13"/>
        <v> </v>
      </c>
      <c r="T140" s="14"/>
      <c r="U140" s="63"/>
      <c r="V140" s="179"/>
      <c r="W140" s="179"/>
      <c r="X140" s="180"/>
      <c r="Y140" s="180"/>
      <c r="Z140" s="181"/>
    </row>
    <row r="141" spans="1:26" ht="18" thickBot="1" thickTop="1">
      <c r="A141" s="365"/>
      <c r="B141" s="204"/>
      <c r="C141" s="245"/>
      <c r="D141" s="246" t="s">
        <v>88</v>
      </c>
      <c r="E141" s="247"/>
      <c r="F141" s="248"/>
      <c r="G141" s="249"/>
      <c r="H141" s="250"/>
      <c r="I141" s="251"/>
      <c r="J141" s="252"/>
      <c r="K141" s="253">
        <f>SUM(K135:K140)</f>
        <v>11501</v>
      </c>
      <c r="L141" s="253">
        <f>SUM(L135:L140)</f>
        <v>19141</v>
      </c>
      <c r="M141" s="253">
        <f>SUM(M135:M140)</f>
        <v>22867</v>
      </c>
      <c r="N141" s="254">
        <f>SUM(N135:N140)</f>
        <v>750</v>
      </c>
      <c r="O141" s="255">
        <f>SUM(O135:O140)</f>
        <v>54259</v>
      </c>
      <c r="P141" s="69"/>
      <c r="Q141" s="70"/>
      <c r="R141" s="62" t="str">
        <f t="shared" si="13"/>
        <v> </v>
      </c>
      <c r="T141" s="14"/>
      <c r="U141" s="63"/>
      <c r="V141" s="179"/>
      <c r="W141" s="215"/>
      <c r="X141" s="180"/>
      <c r="Y141" s="180"/>
      <c r="Z141" s="181"/>
    </row>
    <row r="142" spans="1:26" ht="26.25" thickTop="1">
      <c r="A142" s="366" t="s">
        <v>247</v>
      </c>
      <c r="B142" s="161"/>
      <c r="C142" s="60" t="s">
        <v>83</v>
      </c>
      <c r="D142" s="60" t="s">
        <v>285</v>
      </c>
      <c r="E142" s="114" t="s">
        <v>200</v>
      </c>
      <c r="F142" s="46" t="s">
        <v>29</v>
      </c>
      <c r="G142" s="47" t="s">
        <v>29</v>
      </c>
      <c r="H142" s="48" t="s">
        <v>29</v>
      </c>
      <c r="I142" s="49" t="s">
        <v>29</v>
      </c>
      <c r="J142" s="132" t="s">
        <v>42</v>
      </c>
      <c r="K142" s="183">
        <f>+$T142*V142</f>
        <v>500</v>
      </c>
      <c r="L142" s="183">
        <f>+$T142*W142</f>
        <v>3500</v>
      </c>
      <c r="M142" s="183">
        <f>+$T142*X142</f>
        <v>1000</v>
      </c>
      <c r="N142" s="184">
        <f>+$T142*Y142</f>
        <v>1000</v>
      </c>
      <c r="O142" s="185">
        <f aca="true" t="shared" si="24" ref="O142:O150">+SUM(K142:N142)</f>
        <v>6000</v>
      </c>
      <c r="P142" s="186" t="s">
        <v>31</v>
      </c>
      <c r="Q142" s="187" t="s">
        <v>70</v>
      </c>
      <c r="R142" s="62" t="str">
        <f t="shared" si="13"/>
        <v>UNDP TRAC</v>
      </c>
      <c r="T142" s="14">
        <v>500</v>
      </c>
      <c r="U142" s="63" t="s">
        <v>43</v>
      </c>
      <c r="V142" s="179">
        <v>1</v>
      </c>
      <c r="W142" s="179">
        <f>4+3</f>
        <v>7</v>
      </c>
      <c r="X142" s="180">
        <v>2</v>
      </c>
      <c r="Y142" s="180">
        <v>2</v>
      </c>
      <c r="Z142" s="181">
        <f>+SUM(V142:Y142)</f>
        <v>12</v>
      </c>
    </row>
    <row r="143" spans="1:26" ht="12.75">
      <c r="A143" s="367"/>
      <c r="B143" s="161"/>
      <c r="C143" s="45"/>
      <c r="D143" s="45"/>
      <c r="E143" s="109"/>
      <c r="F143" s="50"/>
      <c r="G143" s="51"/>
      <c r="H143" s="52"/>
      <c r="I143" s="53"/>
      <c r="J143" s="14" t="s">
        <v>24</v>
      </c>
      <c r="K143" s="133">
        <v>25</v>
      </c>
      <c r="L143" s="133">
        <v>100</v>
      </c>
      <c r="M143" s="133">
        <v>50</v>
      </c>
      <c r="N143" s="134">
        <v>50</v>
      </c>
      <c r="O143" s="135">
        <f t="shared" si="24"/>
        <v>225</v>
      </c>
      <c r="P143" s="186" t="s">
        <v>31</v>
      </c>
      <c r="Q143" s="187" t="s">
        <v>70</v>
      </c>
      <c r="R143" s="62" t="str">
        <f t="shared" si="13"/>
        <v>UNDP TRAC</v>
      </c>
      <c r="T143" s="14"/>
      <c r="U143" s="63"/>
      <c r="V143" s="179"/>
      <c r="W143" s="179"/>
      <c r="X143" s="180"/>
      <c r="Y143" s="180"/>
      <c r="Z143" s="181"/>
    </row>
    <row r="144" spans="1:26" ht="12.75">
      <c r="A144" s="364"/>
      <c r="B144" s="161"/>
      <c r="C144" s="35" t="s">
        <v>84</v>
      </c>
      <c r="D144" s="35"/>
      <c r="E144" s="67"/>
      <c r="F144" s="10"/>
      <c r="G144" s="11"/>
      <c r="H144" s="12"/>
      <c r="I144" s="13"/>
      <c r="J144" s="14" t="s">
        <v>42</v>
      </c>
      <c r="K144" s="15">
        <v>4000</v>
      </c>
      <c r="L144" s="15">
        <v>5000</v>
      </c>
      <c r="M144" s="15">
        <v>5000</v>
      </c>
      <c r="N144" s="16">
        <f>+$T144*Y144</f>
        <v>0</v>
      </c>
      <c r="O144" s="17">
        <f t="shared" si="24"/>
        <v>14000</v>
      </c>
      <c r="P144" s="18" t="s">
        <v>45</v>
      </c>
      <c r="Q144" s="19" t="s">
        <v>50</v>
      </c>
      <c r="R144" s="62" t="str">
        <f aca="true" t="shared" si="25" ref="R144:R174">+P144&amp;" "&amp;Q144</f>
        <v>UNIFEM parallel</v>
      </c>
      <c r="T144" s="14">
        <v>1000</v>
      </c>
      <c r="U144" s="63" t="s">
        <v>43</v>
      </c>
      <c r="V144" s="179"/>
      <c r="W144" s="179">
        <v>7</v>
      </c>
      <c r="X144" s="180">
        <v>5</v>
      </c>
      <c r="Y144" s="180"/>
      <c r="Z144" s="181">
        <f>+SUM(V144:Y144)</f>
        <v>12</v>
      </c>
    </row>
    <row r="145" spans="1:26" ht="12.75">
      <c r="A145" s="364"/>
      <c r="B145" s="161"/>
      <c r="C145" s="37"/>
      <c r="D145" s="37"/>
      <c r="E145" s="115"/>
      <c r="F145" s="1"/>
      <c r="G145" s="2"/>
      <c r="H145" s="7"/>
      <c r="I145" s="3"/>
      <c r="J145" s="20" t="s">
        <v>24</v>
      </c>
      <c r="K145" s="4">
        <v>100</v>
      </c>
      <c r="L145" s="4">
        <v>100</v>
      </c>
      <c r="M145" s="4">
        <v>100</v>
      </c>
      <c r="N145" s="5">
        <v>0</v>
      </c>
      <c r="O145" s="6">
        <f t="shared" si="24"/>
        <v>300</v>
      </c>
      <c r="P145" s="18" t="s">
        <v>45</v>
      </c>
      <c r="Q145" s="19" t="s">
        <v>50</v>
      </c>
      <c r="R145" s="62" t="str">
        <f t="shared" si="25"/>
        <v>UNIFEM parallel</v>
      </c>
      <c r="T145" s="14"/>
      <c r="U145" s="63"/>
      <c r="V145" s="179"/>
      <c r="W145" s="179"/>
      <c r="X145" s="180"/>
      <c r="Y145" s="180"/>
      <c r="Z145" s="181"/>
    </row>
    <row r="146" spans="1:26" ht="89.25">
      <c r="A146" s="364"/>
      <c r="B146" s="161" t="s">
        <v>248</v>
      </c>
      <c r="C146" s="44"/>
      <c r="D146" s="44" t="s">
        <v>286</v>
      </c>
      <c r="E146" s="112" t="s">
        <v>204</v>
      </c>
      <c r="F146" s="21"/>
      <c r="G146" s="22" t="s">
        <v>29</v>
      </c>
      <c r="H146" s="23" t="s">
        <v>29</v>
      </c>
      <c r="I146" s="24" t="s">
        <v>29</v>
      </c>
      <c r="J146" s="25" t="s">
        <v>54</v>
      </c>
      <c r="K146" s="26">
        <f>+$T146*V146</f>
        <v>0</v>
      </c>
      <c r="L146" s="26">
        <f>+$T146*W146</f>
        <v>10000</v>
      </c>
      <c r="M146" s="26">
        <f>+$T146*X146</f>
        <v>10000</v>
      </c>
      <c r="N146" s="27">
        <f>+$T146*Y146</f>
        <v>10000</v>
      </c>
      <c r="O146" s="28">
        <f t="shared" si="24"/>
        <v>30000</v>
      </c>
      <c r="P146" s="256" t="s">
        <v>31</v>
      </c>
      <c r="Q146" s="257" t="s">
        <v>70</v>
      </c>
      <c r="R146" s="62" t="str">
        <f t="shared" si="25"/>
        <v>UNDP TRAC</v>
      </c>
      <c r="T146" s="14">
        <v>10000</v>
      </c>
      <c r="U146" s="63" t="s">
        <v>58</v>
      </c>
      <c r="V146" s="179"/>
      <c r="W146" s="179">
        <v>1</v>
      </c>
      <c r="X146" s="180">
        <v>1</v>
      </c>
      <c r="Y146" s="180">
        <v>1</v>
      </c>
      <c r="Z146" s="181">
        <f>+SUM(V146:Y146)</f>
        <v>3</v>
      </c>
    </row>
    <row r="147" spans="1:26" ht="12.75">
      <c r="A147" s="364"/>
      <c r="B147" s="161"/>
      <c r="C147" s="60"/>
      <c r="D147" s="60"/>
      <c r="E147" s="114"/>
      <c r="F147" s="46"/>
      <c r="G147" s="47"/>
      <c r="H147" s="48"/>
      <c r="I147" s="49"/>
      <c r="J147" s="14" t="s">
        <v>24</v>
      </c>
      <c r="K147" s="183">
        <v>0</v>
      </c>
      <c r="L147" s="183">
        <v>150</v>
      </c>
      <c r="M147" s="183">
        <v>150</v>
      </c>
      <c r="N147" s="184">
        <v>150</v>
      </c>
      <c r="O147" s="185">
        <f t="shared" si="24"/>
        <v>450</v>
      </c>
      <c r="P147" s="18" t="s">
        <v>31</v>
      </c>
      <c r="Q147" s="19" t="s">
        <v>70</v>
      </c>
      <c r="R147" s="62" t="str">
        <f t="shared" si="25"/>
        <v>UNDP TRAC</v>
      </c>
      <c r="T147" s="14"/>
      <c r="U147" s="63"/>
      <c r="V147" s="179"/>
      <c r="W147" s="179"/>
      <c r="X147" s="180"/>
      <c r="Y147" s="180"/>
      <c r="Z147" s="181"/>
    </row>
    <row r="148" spans="1:26" ht="51">
      <c r="A148" s="364"/>
      <c r="B148" s="161"/>
      <c r="C148" s="35"/>
      <c r="D148" s="35" t="s">
        <v>249</v>
      </c>
      <c r="E148" s="67"/>
      <c r="F148" s="10"/>
      <c r="G148" s="11" t="s">
        <v>29</v>
      </c>
      <c r="H148" s="12" t="s">
        <v>29</v>
      </c>
      <c r="I148" s="13" t="s">
        <v>29</v>
      </c>
      <c r="J148" s="14" t="s">
        <v>54</v>
      </c>
      <c r="K148" s="15">
        <v>0</v>
      </c>
      <c r="L148" s="15">
        <v>6000</v>
      </c>
      <c r="M148" s="15">
        <v>4000</v>
      </c>
      <c r="N148" s="16">
        <v>0</v>
      </c>
      <c r="O148" s="17">
        <f t="shared" si="24"/>
        <v>10000</v>
      </c>
      <c r="P148" s="18" t="s">
        <v>45</v>
      </c>
      <c r="Q148" s="19" t="s">
        <v>50</v>
      </c>
      <c r="R148" s="62" t="str">
        <f t="shared" si="25"/>
        <v>UNIFEM parallel</v>
      </c>
      <c r="T148" s="14">
        <v>2000</v>
      </c>
      <c r="U148" s="63" t="s">
        <v>58</v>
      </c>
      <c r="V148" s="179">
        <v>0</v>
      </c>
      <c r="W148" s="179">
        <v>3</v>
      </c>
      <c r="X148" s="180">
        <v>2</v>
      </c>
      <c r="Y148" s="180"/>
      <c r="Z148" s="181">
        <f>+SUM(V148:Y148)</f>
        <v>5</v>
      </c>
    </row>
    <row r="149" spans="1:26" ht="12.75">
      <c r="A149" s="364"/>
      <c r="B149" s="161"/>
      <c r="C149" s="35"/>
      <c r="D149" s="35"/>
      <c r="E149" s="67"/>
      <c r="F149" s="10"/>
      <c r="G149" s="11"/>
      <c r="H149" s="12"/>
      <c r="I149" s="13"/>
      <c r="J149" s="14" t="s">
        <v>24</v>
      </c>
      <c r="K149" s="15">
        <v>0</v>
      </c>
      <c r="L149" s="15">
        <v>100</v>
      </c>
      <c r="M149" s="15">
        <v>100</v>
      </c>
      <c r="N149" s="16">
        <v>0</v>
      </c>
      <c r="O149" s="17">
        <f t="shared" si="24"/>
        <v>200</v>
      </c>
      <c r="P149" s="18" t="s">
        <v>45</v>
      </c>
      <c r="Q149" s="19" t="s">
        <v>50</v>
      </c>
      <c r="R149" s="62" t="str">
        <f t="shared" si="25"/>
        <v>UNIFEM parallel</v>
      </c>
      <c r="T149" s="14"/>
      <c r="U149" s="63"/>
      <c r="V149" s="179"/>
      <c r="W149" s="179"/>
      <c r="X149" s="180"/>
      <c r="Y149" s="180"/>
      <c r="Z149" s="181"/>
    </row>
    <row r="150" spans="1:26" ht="25.5">
      <c r="A150" s="364"/>
      <c r="B150" s="161"/>
      <c r="C150" s="35"/>
      <c r="D150" s="35" t="s">
        <v>250</v>
      </c>
      <c r="E150" s="67"/>
      <c r="F150" s="10"/>
      <c r="G150" s="11" t="s">
        <v>29</v>
      </c>
      <c r="H150" s="12" t="s">
        <v>29</v>
      </c>
      <c r="I150" s="13" t="s">
        <v>29</v>
      </c>
      <c r="J150" s="14" t="s">
        <v>54</v>
      </c>
      <c r="K150" s="15">
        <f>+$T150*V150</f>
        <v>0</v>
      </c>
      <c r="L150" s="15">
        <f>+$T150*W150</f>
        <v>10000</v>
      </c>
      <c r="M150" s="15">
        <f>+$T150*X150</f>
        <v>10000</v>
      </c>
      <c r="N150" s="16">
        <f>+$T150*Y150</f>
        <v>0</v>
      </c>
      <c r="O150" s="17">
        <f t="shared" si="24"/>
        <v>20000</v>
      </c>
      <c r="P150" s="18" t="s">
        <v>103</v>
      </c>
      <c r="Q150" s="19"/>
      <c r="R150" s="62" t="str">
        <f t="shared" si="25"/>
        <v>Unfunded </v>
      </c>
      <c r="T150" s="14">
        <v>10000</v>
      </c>
      <c r="U150" s="63" t="s">
        <v>58</v>
      </c>
      <c r="V150" s="179"/>
      <c r="W150" s="179">
        <v>1</v>
      </c>
      <c r="X150" s="180">
        <v>1</v>
      </c>
      <c r="Y150" s="180"/>
      <c r="Z150" s="181">
        <f>+SUM(V150:Y150)</f>
        <v>2</v>
      </c>
    </row>
    <row r="151" spans="1:26" ht="12.75">
      <c r="A151" s="364"/>
      <c r="B151" s="161"/>
      <c r="C151" s="43"/>
      <c r="D151" s="43"/>
      <c r="E151" s="68"/>
      <c r="F151" s="39"/>
      <c r="G151" s="40"/>
      <c r="H151" s="41"/>
      <c r="I151" s="42"/>
      <c r="J151" s="14"/>
      <c r="K151" s="15"/>
      <c r="L151" s="15"/>
      <c r="M151" s="15"/>
      <c r="N151" s="16"/>
      <c r="O151" s="17"/>
      <c r="P151" s="18"/>
      <c r="Q151" s="19"/>
      <c r="R151" s="62" t="str">
        <f t="shared" si="25"/>
        <v> </v>
      </c>
      <c r="T151" s="14"/>
      <c r="U151" s="63"/>
      <c r="V151" s="179"/>
      <c r="W151" s="179"/>
      <c r="X151" s="180"/>
      <c r="Y151" s="180"/>
      <c r="Z151" s="181"/>
    </row>
    <row r="152" spans="1:26" ht="12.75">
      <c r="A152" s="364"/>
      <c r="B152" s="161"/>
      <c r="C152" s="37"/>
      <c r="D152" s="37"/>
      <c r="E152" s="115"/>
      <c r="F152" s="1"/>
      <c r="G152" s="2"/>
      <c r="H152" s="7"/>
      <c r="I152" s="3"/>
      <c r="J152" s="20"/>
      <c r="K152" s="4"/>
      <c r="L152" s="4"/>
      <c r="M152" s="4"/>
      <c r="N152" s="5"/>
      <c r="O152" s="6"/>
      <c r="P152" s="8"/>
      <c r="Q152" s="9"/>
      <c r="R152" s="62" t="str">
        <f t="shared" si="25"/>
        <v> </v>
      </c>
      <c r="T152" s="14"/>
      <c r="U152" s="63"/>
      <c r="V152" s="179"/>
      <c r="W152" s="179"/>
      <c r="X152" s="180"/>
      <c r="Y152" s="180"/>
      <c r="Z152" s="181"/>
    </row>
    <row r="153" spans="1:26" ht="12.75">
      <c r="A153" s="364"/>
      <c r="B153" s="161"/>
      <c r="C153" s="45"/>
      <c r="D153" s="45"/>
      <c r="E153" s="109"/>
      <c r="F153" s="50"/>
      <c r="G153" s="51"/>
      <c r="H153" s="52"/>
      <c r="I153" s="53"/>
      <c r="J153" s="132"/>
      <c r="K153" s="133"/>
      <c r="L153" s="133"/>
      <c r="M153" s="133"/>
      <c r="N153" s="134"/>
      <c r="O153" s="135"/>
      <c r="P153" s="65"/>
      <c r="Q153" s="66"/>
      <c r="R153" s="62" t="str">
        <f t="shared" si="25"/>
        <v> </v>
      </c>
      <c r="T153" s="14"/>
      <c r="U153" s="63"/>
      <c r="V153" s="179"/>
      <c r="W153" s="179"/>
      <c r="X153" s="180"/>
      <c r="Y153" s="180"/>
      <c r="Z153" s="181"/>
    </row>
    <row r="154" spans="1:26" ht="63.75">
      <c r="A154" s="364"/>
      <c r="B154" s="161" t="s">
        <v>287</v>
      </c>
      <c r="C154" s="60"/>
      <c r="D154" s="44" t="s">
        <v>288</v>
      </c>
      <c r="E154" s="112" t="s">
        <v>205</v>
      </c>
      <c r="F154" s="21"/>
      <c r="G154" s="22" t="s">
        <v>29</v>
      </c>
      <c r="H154" s="23" t="s">
        <v>29</v>
      </c>
      <c r="I154" s="24" t="s">
        <v>29</v>
      </c>
      <c r="J154" s="25" t="s">
        <v>54</v>
      </c>
      <c r="K154" s="26">
        <f aca="true" t="shared" si="26" ref="K154:M156">+$T154*V154</f>
        <v>0</v>
      </c>
      <c r="L154" s="26">
        <f t="shared" si="26"/>
        <v>5000</v>
      </c>
      <c r="M154" s="26">
        <f t="shared" si="26"/>
        <v>5000</v>
      </c>
      <c r="N154" s="27">
        <f>+$T154*Y154</f>
        <v>5000</v>
      </c>
      <c r="O154" s="28">
        <f>+SUM(K154:N154)</f>
        <v>15000</v>
      </c>
      <c r="P154" s="29" t="s">
        <v>31</v>
      </c>
      <c r="Q154" s="30" t="s">
        <v>70</v>
      </c>
      <c r="R154" s="62" t="str">
        <f t="shared" si="25"/>
        <v>UNDP TRAC</v>
      </c>
      <c r="T154" s="14">
        <v>5000</v>
      </c>
      <c r="U154" s="63" t="s">
        <v>55</v>
      </c>
      <c r="V154" s="179"/>
      <c r="W154" s="179">
        <v>1</v>
      </c>
      <c r="X154" s="180">
        <v>1</v>
      </c>
      <c r="Y154" s="180">
        <v>1</v>
      </c>
      <c r="Z154" s="181">
        <f>+SUM(V154:Y154)</f>
        <v>3</v>
      </c>
    </row>
    <row r="155" spans="1:26" ht="12.75">
      <c r="A155" s="364"/>
      <c r="B155" s="161"/>
      <c r="C155" s="60"/>
      <c r="D155" s="60"/>
      <c r="E155" s="114"/>
      <c r="F155" s="46"/>
      <c r="G155" s="47"/>
      <c r="H155" s="48"/>
      <c r="I155" s="49"/>
      <c r="J155" s="174" t="s">
        <v>24</v>
      </c>
      <c r="K155" s="183">
        <v>0</v>
      </c>
      <c r="L155" s="183">
        <v>100</v>
      </c>
      <c r="M155" s="183">
        <v>100</v>
      </c>
      <c r="N155" s="184">
        <v>100</v>
      </c>
      <c r="O155" s="185">
        <f>+SUM(K155:N155)</f>
        <v>300</v>
      </c>
      <c r="P155" s="29" t="s">
        <v>31</v>
      </c>
      <c r="Q155" s="30" t="s">
        <v>70</v>
      </c>
      <c r="R155" s="62" t="str">
        <f t="shared" si="25"/>
        <v>UNDP TRAC</v>
      </c>
      <c r="T155" s="14"/>
      <c r="U155" s="63"/>
      <c r="V155" s="179"/>
      <c r="W155" s="179"/>
      <c r="X155" s="180"/>
      <c r="Y155" s="180"/>
      <c r="Z155" s="181"/>
    </row>
    <row r="156" spans="1:26" ht="25.5">
      <c r="A156" s="364"/>
      <c r="B156" s="161"/>
      <c r="C156" s="35"/>
      <c r="D156" s="35" t="s">
        <v>251</v>
      </c>
      <c r="E156" s="67"/>
      <c r="F156" s="10"/>
      <c r="G156" s="11" t="s">
        <v>29</v>
      </c>
      <c r="H156" s="12" t="s">
        <v>29</v>
      </c>
      <c r="I156" s="13" t="s">
        <v>29</v>
      </c>
      <c r="J156" s="14" t="s">
        <v>54</v>
      </c>
      <c r="K156" s="15">
        <f t="shared" si="26"/>
        <v>0</v>
      </c>
      <c r="L156" s="15">
        <f t="shared" si="26"/>
        <v>3000</v>
      </c>
      <c r="M156" s="15">
        <f t="shared" si="26"/>
        <v>3000</v>
      </c>
      <c r="N156" s="16">
        <f>+$T156*Y156</f>
        <v>0</v>
      </c>
      <c r="O156" s="17">
        <f>+SUM(K156:N156)</f>
        <v>6000</v>
      </c>
      <c r="P156" s="18" t="s">
        <v>45</v>
      </c>
      <c r="Q156" s="19" t="s">
        <v>50</v>
      </c>
      <c r="R156" s="62" t="str">
        <f t="shared" si="25"/>
        <v>UNIFEM parallel</v>
      </c>
      <c r="T156" s="14">
        <v>3000</v>
      </c>
      <c r="U156" s="63" t="s">
        <v>56</v>
      </c>
      <c r="V156" s="179"/>
      <c r="W156" s="179">
        <v>1</v>
      </c>
      <c r="X156" s="180">
        <v>1</v>
      </c>
      <c r="Y156" s="180"/>
      <c r="Z156" s="181">
        <f>+SUM(V156:Y156)</f>
        <v>2</v>
      </c>
    </row>
    <row r="157" spans="1:26" ht="12.75">
      <c r="A157" s="364"/>
      <c r="B157" s="161"/>
      <c r="C157" s="60"/>
      <c r="D157" s="60"/>
      <c r="E157" s="114"/>
      <c r="F157" s="10"/>
      <c r="G157" s="11"/>
      <c r="H157" s="12"/>
      <c r="I157" s="13"/>
      <c r="J157" s="14" t="s">
        <v>24</v>
      </c>
      <c r="K157" s="15">
        <f>+$T157*V157</f>
        <v>0</v>
      </c>
      <c r="L157" s="15">
        <v>100</v>
      </c>
      <c r="M157" s="15">
        <v>100</v>
      </c>
      <c r="N157" s="16">
        <f>+$T157*Y157</f>
        <v>0</v>
      </c>
      <c r="O157" s="17">
        <f>+SUM(K157:N157)</f>
        <v>200</v>
      </c>
      <c r="P157" s="18" t="s">
        <v>45</v>
      </c>
      <c r="Q157" s="19" t="s">
        <v>50</v>
      </c>
      <c r="R157" s="62" t="str">
        <f t="shared" si="25"/>
        <v>UNIFEM parallel</v>
      </c>
      <c r="T157" s="14"/>
      <c r="U157" s="63"/>
      <c r="V157" s="179"/>
      <c r="W157" s="179"/>
      <c r="X157" s="180"/>
      <c r="Y157" s="180"/>
      <c r="Z157" s="181"/>
    </row>
    <row r="158" spans="1:26" ht="12.75">
      <c r="A158" s="364"/>
      <c r="B158" s="161"/>
      <c r="C158" s="37"/>
      <c r="D158" s="37"/>
      <c r="E158" s="115"/>
      <c r="F158" s="1"/>
      <c r="G158" s="2"/>
      <c r="H158" s="7"/>
      <c r="I158" s="3"/>
      <c r="J158" s="20"/>
      <c r="K158" s="4"/>
      <c r="L158" s="4"/>
      <c r="M158" s="4"/>
      <c r="N158" s="5"/>
      <c r="O158" s="6"/>
      <c r="P158" s="8"/>
      <c r="Q158" s="9"/>
      <c r="R158" s="62" t="str">
        <f t="shared" si="25"/>
        <v> </v>
      </c>
      <c r="T158" s="14"/>
      <c r="U158" s="63"/>
      <c r="V158" s="179"/>
      <c r="W158" s="179"/>
      <c r="X158" s="180"/>
      <c r="Y158" s="180"/>
      <c r="Z158" s="181"/>
    </row>
    <row r="159" spans="1:26" ht="12.75">
      <c r="A159" s="364"/>
      <c r="B159" s="161"/>
      <c r="C159" s="189"/>
      <c r="D159" s="121" t="s">
        <v>121</v>
      </c>
      <c r="E159" s="122"/>
      <c r="F159" s="21"/>
      <c r="G159" s="22"/>
      <c r="H159" s="23"/>
      <c r="I159" s="24"/>
      <c r="J159" s="25" t="s">
        <v>99</v>
      </c>
      <c r="K159" s="216">
        <f aca="true" t="shared" si="27" ref="K159:O164">+SUMIF($R$142:$R$158,$J159,K$142:K$158)</f>
        <v>525</v>
      </c>
      <c r="L159" s="216">
        <f t="shared" si="27"/>
        <v>18850</v>
      </c>
      <c r="M159" s="216">
        <f t="shared" si="27"/>
        <v>16300</v>
      </c>
      <c r="N159" s="217">
        <f t="shared" si="27"/>
        <v>16300</v>
      </c>
      <c r="O159" s="218">
        <f t="shared" si="27"/>
        <v>51975</v>
      </c>
      <c r="P159" s="130"/>
      <c r="Q159" s="66"/>
      <c r="R159" s="62" t="str">
        <f t="shared" si="25"/>
        <v> </v>
      </c>
      <c r="T159" s="14"/>
      <c r="U159" s="63"/>
      <c r="V159" s="179"/>
      <c r="W159" s="179"/>
      <c r="X159" s="180"/>
      <c r="Y159" s="180"/>
      <c r="Z159" s="181"/>
    </row>
    <row r="160" spans="1:26" ht="12.75">
      <c r="A160" s="364"/>
      <c r="B160" s="161"/>
      <c r="C160" s="189"/>
      <c r="D160" s="123" t="s">
        <v>122</v>
      </c>
      <c r="E160" s="124"/>
      <c r="F160" s="10"/>
      <c r="G160" s="11"/>
      <c r="H160" s="12"/>
      <c r="I160" s="13"/>
      <c r="J160" s="14" t="s">
        <v>100</v>
      </c>
      <c r="K160" s="193">
        <f t="shared" si="27"/>
        <v>0</v>
      </c>
      <c r="L160" s="193">
        <f t="shared" si="27"/>
        <v>0</v>
      </c>
      <c r="M160" s="193">
        <f t="shared" si="27"/>
        <v>0</v>
      </c>
      <c r="N160" s="194">
        <f t="shared" si="27"/>
        <v>0</v>
      </c>
      <c r="O160" s="195">
        <f t="shared" si="27"/>
        <v>0</v>
      </c>
      <c r="P160" s="65"/>
      <c r="Q160" s="66"/>
      <c r="R160" s="62" t="str">
        <f t="shared" si="25"/>
        <v> </v>
      </c>
      <c r="T160" s="14"/>
      <c r="U160" s="63"/>
      <c r="V160" s="179"/>
      <c r="W160" s="179"/>
      <c r="X160" s="180"/>
      <c r="Y160" s="180"/>
      <c r="Z160" s="181"/>
    </row>
    <row r="161" spans="1:26" ht="12.75">
      <c r="A161" s="364"/>
      <c r="B161" s="161"/>
      <c r="C161" s="189"/>
      <c r="D161" s="123" t="s">
        <v>123</v>
      </c>
      <c r="E161" s="124"/>
      <c r="F161" s="10"/>
      <c r="G161" s="11"/>
      <c r="H161" s="12"/>
      <c r="I161" s="13"/>
      <c r="J161" s="14" t="s">
        <v>105</v>
      </c>
      <c r="K161" s="193">
        <f t="shared" si="27"/>
        <v>0</v>
      </c>
      <c r="L161" s="193">
        <f t="shared" si="27"/>
        <v>0</v>
      </c>
      <c r="M161" s="193">
        <f t="shared" si="27"/>
        <v>0</v>
      </c>
      <c r="N161" s="194">
        <f t="shared" si="27"/>
        <v>0</v>
      </c>
      <c r="O161" s="195">
        <f t="shared" si="27"/>
        <v>0</v>
      </c>
      <c r="P161" s="65"/>
      <c r="Q161" s="66"/>
      <c r="R161" s="62" t="str">
        <f t="shared" si="25"/>
        <v> </v>
      </c>
      <c r="T161" s="14"/>
      <c r="U161" s="63"/>
      <c r="V161" s="179"/>
      <c r="W161" s="179"/>
      <c r="X161" s="180"/>
      <c r="Y161" s="180"/>
      <c r="Z161" s="181"/>
    </row>
    <row r="162" spans="1:26" ht="12.75">
      <c r="A162" s="364"/>
      <c r="B162" s="161"/>
      <c r="C162" s="189"/>
      <c r="D162" s="123" t="s">
        <v>124</v>
      </c>
      <c r="E162" s="124"/>
      <c r="F162" s="10"/>
      <c r="G162" s="11"/>
      <c r="H162" s="12"/>
      <c r="I162" s="13"/>
      <c r="J162" s="14" t="s">
        <v>101</v>
      </c>
      <c r="K162" s="193">
        <f t="shared" si="27"/>
        <v>0</v>
      </c>
      <c r="L162" s="193">
        <f t="shared" si="27"/>
        <v>0</v>
      </c>
      <c r="M162" s="193">
        <f t="shared" si="27"/>
        <v>0</v>
      </c>
      <c r="N162" s="194">
        <f t="shared" si="27"/>
        <v>0</v>
      </c>
      <c r="O162" s="195">
        <f t="shared" si="27"/>
        <v>0</v>
      </c>
      <c r="P162" s="65"/>
      <c r="Q162" s="66"/>
      <c r="R162" s="62" t="str">
        <f t="shared" si="25"/>
        <v> </v>
      </c>
      <c r="T162" s="14"/>
      <c r="U162" s="63"/>
      <c r="V162" s="179"/>
      <c r="W162" s="179"/>
      <c r="X162" s="180"/>
      <c r="Y162" s="180"/>
      <c r="Z162" s="181"/>
    </row>
    <row r="163" spans="1:26" ht="12.75">
      <c r="A163" s="364"/>
      <c r="B163" s="161"/>
      <c r="C163" s="189"/>
      <c r="D163" s="123" t="s">
        <v>125</v>
      </c>
      <c r="E163" s="124"/>
      <c r="F163" s="10"/>
      <c r="G163" s="11"/>
      <c r="H163" s="12"/>
      <c r="I163" s="13"/>
      <c r="J163" s="14" t="s">
        <v>102</v>
      </c>
      <c r="K163" s="193">
        <f t="shared" si="27"/>
        <v>4100</v>
      </c>
      <c r="L163" s="193">
        <f t="shared" si="27"/>
        <v>14300</v>
      </c>
      <c r="M163" s="193">
        <f t="shared" si="27"/>
        <v>12300</v>
      </c>
      <c r="N163" s="194">
        <f t="shared" si="27"/>
        <v>0</v>
      </c>
      <c r="O163" s="195">
        <f t="shared" si="27"/>
        <v>30700</v>
      </c>
      <c r="P163" s="65"/>
      <c r="Q163" s="66"/>
      <c r="R163" s="62" t="str">
        <f t="shared" si="25"/>
        <v> </v>
      </c>
      <c r="T163" s="14"/>
      <c r="U163" s="63"/>
      <c r="V163" s="179"/>
      <c r="W163" s="179"/>
      <c r="X163" s="180"/>
      <c r="Y163" s="180"/>
      <c r="Z163" s="181"/>
    </row>
    <row r="164" spans="1:26" ht="13.5" thickBot="1">
      <c r="A164" s="364"/>
      <c r="B164" s="161"/>
      <c r="C164" s="189"/>
      <c r="D164" s="125" t="s">
        <v>126</v>
      </c>
      <c r="E164" s="126"/>
      <c r="F164" s="196"/>
      <c r="G164" s="197"/>
      <c r="H164" s="198"/>
      <c r="I164" s="199"/>
      <c r="J164" s="200" t="s">
        <v>134</v>
      </c>
      <c r="K164" s="201">
        <f t="shared" si="27"/>
        <v>0</v>
      </c>
      <c r="L164" s="201">
        <f t="shared" si="27"/>
        <v>10000</v>
      </c>
      <c r="M164" s="201">
        <f t="shared" si="27"/>
        <v>10000</v>
      </c>
      <c r="N164" s="202">
        <f t="shared" si="27"/>
        <v>0</v>
      </c>
      <c r="O164" s="203">
        <f t="shared" si="27"/>
        <v>20000</v>
      </c>
      <c r="P164" s="65"/>
      <c r="Q164" s="66"/>
      <c r="R164" s="62" t="str">
        <f t="shared" si="25"/>
        <v> </v>
      </c>
      <c r="T164" s="14"/>
      <c r="U164" s="63"/>
      <c r="V164" s="179"/>
      <c r="W164" s="179"/>
      <c r="X164" s="180"/>
      <c r="Y164" s="180"/>
      <c r="Z164" s="181"/>
    </row>
    <row r="165" spans="1:26" ht="18" thickBot="1" thickTop="1">
      <c r="A165" s="365"/>
      <c r="B165" s="204"/>
      <c r="C165" s="226"/>
      <c r="D165" s="206" t="s">
        <v>87</v>
      </c>
      <c r="E165" s="220"/>
      <c r="F165" s="207"/>
      <c r="G165" s="208"/>
      <c r="H165" s="209"/>
      <c r="I165" s="210"/>
      <c r="J165" s="211"/>
      <c r="K165" s="212">
        <f>SUM(K159:K164)</f>
        <v>4625</v>
      </c>
      <c r="L165" s="212">
        <f>SUM(L159:L164)</f>
        <v>43150</v>
      </c>
      <c r="M165" s="212">
        <f>SUM(M159:M164)</f>
        <v>38600</v>
      </c>
      <c r="N165" s="213">
        <f>SUM(N159:N164)</f>
        <v>16300</v>
      </c>
      <c r="O165" s="214">
        <f>SUM(O159:O164)</f>
        <v>102675</v>
      </c>
      <c r="P165" s="69"/>
      <c r="Q165" s="70"/>
      <c r="R165" s="62" t="str">
        <f t="shared" si="25"/>
        <v> </v>
      </c>
      <c r="T165" s="14"/>
      <c r="U165" s="63"/>
      <c r="V165" s="179"/>
      <c r="W165" s="215"/>
      <c r="X165" s="180"/>
      <c r="Y165" s="180"/>
      <c r="Z165" s="181"/>
    </row>
    <row r="166" spans="3:26" ht="13.5" thickTop="1">
      <c r="C166" s="75" t="s">
        <v>85</v>
      </c>
      <c r="D166" s="75" t="s">
        <v>187</v>
      </c>
      <c r="E166" s="113"/>
      <c r="F166" s="76" t="s">
        <v>29</v>
      </c>
      <c r="G166" s="77" t="s">
        <v>29</v>
      </c>
      <c r="H166" s="78" t="s">
        <v>29</v>
      </c>
      <c r="I166" s="79" t="s">
        <v>29</v>
      </c>
      <c r="J166" s="221" t="s">
        <v>47</v>
      </c>
      <c r="K166" s="222">
        <f aca="true" t="shared" si="28" ref="K166:N172">+$T166*V166</f>
        <v>3000</v>
      </c>
      <c r="L166" s="222">
        <f t="shared" si="28"/>
        <v>12000</v>
      </c>
      <c r="M166" s="223">
        <f t="shared" si="28"/>
        <v>12000</v>
      </c>
      <c r="N166" s="223">
        <f t="shared" si="28"/>
        <v>9000</v>
      </c>
      <c r="O166" s="224">
        <f aca="true" t="shared" si="29" ref="O166:O172">+SUM(K166:N166)</f>
        <v>36000</v>
      </c>
      <c r="P166" s="83" t="s">
        <v>31</v>
      </c>
      <c r="Q166" s="84" t="s">
        <v>70</v>
      </c>
      <c r="R166" s="62" t="str">
        <f t="shared" si="25"/>
        <v>UNDP TRAC</v>
      </c>
      <c r="T166" s="14">
        <v>1000</v>
      </c>
      <c r="U166" s="63" t="s">
        <v>36</v>
      </c>
      <c r="V166" s="179">
        <v>3</v>
      </c>
      <c r="W166" s="179">
        <v>12</v>
      </c>
      <c r="X166" s="180">
        <v>12</v>
      </c>
      <c r="Y166" s="180">
        <v>9</v>
      </c>
      <c r="Z166" s="181">
        <f aca="true" t="shared" si="30" ref="Z166:Z173">+SUM(V166:Y166)</f>
        <v>36</v>
      </c>
    </row>
    <row r="167" spans="3:26" ht="12.75">
      <c r="C167" s="35" t="s">
        <v>86</v>
      </c>
      <c r="D167" s="35"/>
      <c r="E167" s="67"/>
      <c r="F167" s="10"/>
      <c r="G167" s="11"/>
      <c r="H167" s="12"/>
      <c r="I167" s="13"/>
      <c r="J167" s="14" t="s">
        <v>63</v>
      </c>
      <c r="K167" s="15">
        <f t="shared" si="28"/>
        <v>1950</v>
      </c>
      <c r="L167" s="15">
        <f t="shared" si="28"/>
        <v>7800</v>
      </c>
      <c r="M167" s="16">
        <f t="shared" si="28"/>
        <v>7800</v>
      </c>
      <c r="N167" s="16">
        <f t="shared" si="28"/>
        <v>5850</v>
      </c>
      <c r="O167" s="17">
        <f t="shared" si="29"/>
        <v>23400</v>
      </c>
      <c r="P167" s="18" t="s">
        <v>31</v>
      </c>
      <c r="Q167" s="19" t="s">
        <v>70</v>
      </c>
      <c r="R167" s="62" t="str">
        <f t="shared" si="25"/>
        <v>UNDP TRAC</v>
      </c>
      <c r="T167" s="14">
        <v>650</v>
      </c>
      <c r="U167" s="63" t="s">
        <v>36</v>
      </c>
      <c r="V167" s="179">
        <v>3</v>
      </c>
      <c r="W167" s="179">
        <v>12</v>
      </c>
      <c r="X167" s="180">
        <v>12</v>
      </c>
      <c r="Y167" s="180">
        <v>9</v>
      </c>
      <c r="Z167" s="181">
        <f t="shared" si="30"/>
        <v>36</v>
      </c>
    </row>
    <row r="168" spans="3:26" ht="12.75">
      <c r="C168" s="35"/>
      <c r="D168" s="35"/>
      <c r="E168" s="67"/>
      <c r="F168" s="10"/>
      <c r="G168" s="11"/>
      <c r="H168" s="12"/>
      <c r="I168" s="13"/>
      <c r="J168" s="14" t="s">
        <v>46</v>
      </c>
      <c r="K168" s="15">
        <f t="shared" si="28"/>
        <v>500</v>
      </c>
      <c r="L168" s="15">
        <f t="shared" si="28"/>
        <v>1000</v>
      </c>
      <c r="M168" s="16">
        <f t="shared" si="28"/>
        <v>1000</v>
      </c>
      <c r="N168" s="16">
        <f t="shared" si="28"/>
        <v>1000</v>
      </c>
      <c r="O168" s="17">
        <f t="shared" si="29"/>
        <v>3500</v>
      </c>
      <c r="P168" s="18" t="s">
        <v>31</v>
      </c>
      <c r="Q168" s="19" t="s">
        <v>70</v>
      </c>
      <c r="R168" s="62" t="str">
        <f t="shared" si="25"/>
        <v>UNDP TRAC</v>
      </c>
      <c r="T168" s="14">
        <v>1000</v>
      </c>
      <c r="U168" s="63" t="s">
        <v>37</v>
      </c>
      <c r="V168" s="179">
        <f>1/2</f>
        <v>0.5</v>
      </c>
      <c r="W168" s="179">
        <v>1</v>
      </c>
      <c r="X168" s="180">
        <v>1</v>
      </c>
      <c r="Y168" s="180">
        <v>1</v>
      </c>
      <c r="Z168" s="181">
        <f t="shared" si="30"/>
        <v>3.5</v>
      </c>
    </row>
    <row r="169" spans="3:26" ht="12.75">
      <c r="C169" s="35"/>
      <c r="D169" s="35"/>
      <c r="E169" s="67"/>
      <c r="F169" s="10"/>
      <c r="G169" s="11"/>
      <c r="H169" s="12"/>
      <c r="I169" s="13"/>
      <c r="J169" s="14" t="s">
        <v>3</v>
      </c>
      <c r="K169" s="15">
        <f t="shared" si="28"/>
        <v>5000</v>
      </c>
      <c r="L169" s="15">
        <f t="shared" si="28"/>
        <v>300</v>
      </c>
      <c r="M169" s="16">
        <f t="shared" si="28"/>
        <v>300</v>
      </c>
      <c r="N169" s="16">
        <f t="shared" si="28"/>
        <v>300</v>
      </c>
      <c r="O169" s="17">
        <f t="shared" si="29"/>
        <v>5900</v>
      </c>
      <c r="P169" s="18" t="s">
        <v>31</v>
      </c>
      <c r="Q169" s="19" t="s">
        <v>70</v>
      </c>
      <c r="R169" s="62" t="str">
        <f t="shared" si="25"/>
        <v>UNDP TRAC</v>
      </c>
      <c r="T169" s="14">
        <v>5000</v>
      </c>
      <c r="U169" s="63" t="s">
        <v>41</v>
      </c>
      <c r="V169" s="179">
        <v>1</v>
      </c>
      <c r="W169" s="179">
        <f>300/5000</f>
        <v>0.06</v>
      </c>
      <c r="X169" s="180">
        <f>300/5000</f>
        <v>0.06</v>
      </c>
      <c r="Y169" s="180">
        <f>300/5000</f>
        <v>0.06</v>
      </c>
      <c r="Z169" s="181">
        <f t="shared" si="30"/>
        <v>1.1800000000000002</v>
      </c>
    </row>
    <row r="170" spans="3:26" ht="12.75">
      <c r="C170" s="35"/>
      <c r="D170" s="35"/>
      <c r="E170" s="67"/>
      <c r="F170" s="10"/>
      <c r="G170" s="11"/>
      <c r="H170" s="12"/>
      <c r="I170" s="13"/>
      <c r="J170" s="14" t="s">
        <v>73</v>
      </c>
      <c r="K170" s="15">
        <f t="shared" si="28"/>
        <v>400</v>
      </c>
      <c r="L170" s="15">
        <f t="shared" si="28"/>
        <v>1200</v>
      </c>
      <c r="M170" s="16">
        <f t="shared" si="28"/>
        <v>1200</v>
      </c>
      <c r="N170" s="16">
        <f t="shared" si="28"/>
        <v>1200</v>
      </c>
      <c r="O170" s="17">
        <f t="shared" si="29"/>
        <v>4000</v>
      </c>
      <c r="P170" s="18" t="s">
        <v>31</v>
      </c>
      <c r="Q170" s="19" t="s">
        <v>70</v>
      </c>
      <c r="R170" s="62" t="str">
        <f t="shared" si="25"/>
        <v>UNDP TRAC</v>
      </c>
      <c r="T170" s="14">
        <f>100*12</f>
        <v>1200</v>
      </c>
      <c r="U170" s="63" t="s">
        <v>37</v>
      </c>
      <c r="V170" s="179">
        <f>4/12</f>
        <v>0.3333333333333333</v>
      </c>
      <c r="W170" s="179">
        <v>1</v>
      </c>
      <c r="X170" s="180">
        <v>1</v>
      </c>
      <c r="Y170" s="180">
        <v>1</v>
      </c>
      <c r="Z170" s="181">
        <f t="shared" si="30"/>
        <v>3.333333333333333</v>
      </c>
    </row>
    <row r="171" spans="3:26" ht="12.75">
      <c r="C171" s="35"/>
      <c r="D171" s="35"/>
      <c r="E171" s="67"/>
      <c r="F171" s="10"/>
      <c r="G171" s="11"/>
      <c r="H171" s="12"/>
      <c r="I171" s="13"/>
      <c r="J171" s="14" t="s">
        <v>74</v>
      </c>
      <c r="K171" s="15">
        <f t="shared" si="28"/>
        <v>400</v>
      </c>
      <c r="L171" s="15">
        <f t="shared" si="28"/>
        <v>1200</v>
      </c>
      <c r="M171" s="16">
        <f t="shared" si="28"/>
        <v>1200</v>
      </c>
      <c r="N171" s="16">
        <f t="shared" si="28"/>
        <v>1200</v>
      </c>
      <c r="O171" s="17">
        <f t="shared" si="29"/>
        <v>4000</v>
      </c>
      <c r="P171" s="18" t="s">
        <v>31</v>
      </c>
      <c r="Q171" s="19" t="s">
        <v>70</v>
      </c>
      <c r="R171" s="62" t="str">
        <f t="shared" si="25"/>
        <v>UNDP TRAC</v>
      </c>
      <c r="T171" s="14">
        <f>100*12</f>
        <v>1200</v>
      </c>
      <c r="U171" s="63" t="s">
        <v>37</v>
      </c>
      <c r="V171" s="179">
        <f>4/12</f>
        <v>0.3333333333333333</v>
      </c>
      <c r="W171" s="179">
        <v>1</v>
      </c>
      <c r="X171" s="180">
        <v>1</v>
      </c>
      <c r="Y171" s="180">
        <v>1</v>
      </c>
      <c r="Z171" s="181">
        <f t="shared" si="30"/>
        <v>3.333333333333333</v>
      </c>
    </row>
    <row r="172" spans="3:26" ht="12.75">
      <c r="C172" s="35"/>
      <c r="D172" s="35"/>
      <c r="E172" s="67"/>
      <c r="F172" s="10"/>
      <c r="G172" s="11"/>
      <c r="H172" s="12"/>
      <c r="I172" s="13"/>
      <c r="J172" s="14" t="s">
        <v>48</v>
      </c>
      <c r="K172" s="15">
        <f t="shared" si="28"/>
        <v>1000</v>
      </c>
      <c r="L172" s="15">
        <f t="shared" si="28"/>
        <v>500</v>
      </c>
      <c r="M172" s="16">
        <f t="shared" si="28"/>
        <v>500</v>
      </c>
      <c r="N172" s="16">
        <f t="shared" si="28"/>
        <v>500</v>
      </c>
      <c r="O172" s="17">
        <f t="shared" si="29"/>
        <v>2500</v>
      </c>
      <c r="P172" s="18" t="s">
        <v>31</v>
      </c>
      <c r="Q172" s="19" t="s">
        <v>70</v>
      </c>
      <c r="R172" s="62" t="str">
        <f t="shared" si="25"/>
        <v>UNDP TRAC</v>
      </c>
      <c r="T172" s="14">
        <v>500</v>
      </c>
      <c r="U172" s="63" t="s">
        <v>37</v>
      </c>
      <c r="V172" s="179">
        <v>2</v>
      </c>
      <c r="W172" s="179">
        <v>1</v>
      </c>
      <c r="X172" s="180">
        <v>1</v>
      </c>
      <c r="Y172" s="180">
        <v>1</v>
      </c>
      <c r="Z172" s="181">
        <f t="shared" si="30"/>
        <v>5</v>
      </c>
    </row>
    <row r="173" spans="3:26" ht="12.75">
      <c r="C173" s="115"/>
      <c r="D173" s="37"/>
      <c r="E173" s="115"/>
      <c r="F173" s="1"/>
      <c r="G173" s="2"/>
      <c r="H173" s="7"/>
      <c r="I173" s="3"/>
      <c r="J173" s="20"/>
      <c r="K173" s="4"/>
      <c r="L173" s="4"/>
      <c r="M173" s="5"/>
      <c r="N173" s="5"/>
      <c r="O173" s="6"/>
      <c r="P173" s="8"/>
      <c r="Q173" s="9"/>
      <c r="R173" s="62" t="str">
        <f t="shared" si="25"/>
        <v> </v>
      </c>
      <c r="T173" s="14"/>
      <c r="U173" s="63"/>
      <c r="V173" s="179"/>
      <c r="W173" s="179"/>
      <c r="X173" s="180"/>
      <c r="Y173" s="180"/>
      <c r="Z173" s="181">
        <f t="shared" si="30"/>
        <v>0</v>
      </c>
    </row>
    <row r="174" spans="3:26" ht="12.75">
      <c r="C174" s="189"/>
      <c r="D174" s="121" t="s">
        <v>127</v>
      </c>
      <c r="E174" s="122"/>
      <c r="F174" s="21"/>
      <c r="G174" s="22"/>
      <c r="H174" s="23"/>
      <c r="I174" s="24"/>
      <c r="J174" s="25" t="s">
        <v>99</v>
      </c>
      <c r="K174" s="216">
        <f aca="true" t="shared" si="31" ref="K174:O179">+SUMIF($R$166:$R$172,$J174,K$166:K$172)</f>
        <v>12250</v>
      </c>
      <c r="L174" s="216">
        <f t="shared" si="31"/>
        <v>24000</v>
      </c>
      <c r="M174" s="216">
        <f t="shared" si="31"/>
        <v>24000</v>
      </c>
      <c r="N174" s="217">
        <f t="shared" si="31"/>
        <v>19050</v>
      </c>
      <c r="O174" s="218">
        <f t="shared" si="31"/>
        <v>79300</v>
      </c>
      <c r="P174" s="130"/>
      <c r="Q174" s="66"/>
      <c r="R174" s="62" t="str">
        <f t="shared" si="25"/>
        <v> </v>
      </c>
      <c r="T174" s="14"/>
      <c r="U174" s="63"/>
      <c r="V174" s="179"/>
      <c r="W174" s="179"/>
      <c r="X174" s="180"/>
      <c r="Y174" s="180"/>
      <c r="Z174" s="181"/>
    </row>
    <row r="175" spans="3:26" ht="12.75">
      <c r="C175" s="189"/>
      <c r="D175" s="123" t="s">
        <v>128</v>
      </c>
      <c r="E175" s="124"/>
      <c r="F175" s="10"/>
      <c r="G175" s="11"/>
      <c r="H175" s="12"/>
      <c r="I175" s="13"/>
      <c r="J175" s="14" t="s">
        <v>100</v>
      </c>
      <c r="K175" s="193">
        <f t="shared" si="31"/>
        <v>0</v>
      </c>
      <c r="L175" s="193">
        <f t="shared" si="31"/>
        <v>0</v>
      </c>
      <c r="M175" s="193">
        <f t="shared" si="31"/>
        <v>0</v>
      </c>
      <c r="N175" s="194">
        <f t="shared" si="31"/>
        <v>0</v>
      </c>
      <c r="O175" s="195">
        <f t="shared" si="31"/>
        <v>0</v>
      </c>
      <c r="P175" s="65"/>
      <c r="Q175" s="66"/>
      <c r="R175" s="62"/>
      <c r="T175" s="14"/>
      <c r="U175" s="63"/>
      <c r="V175" s="179"/>
      <c r="W175" s="179"/>
      <c r="X175" s="180"/>
      <c r="Y175" s="180"/>
      <c r="Z175" s="181"/>
    </row>
    <row r="176" spans="3:26" ht="12.75">
      <c r="C176" s="189"/>
      <c r="D176" s="123" t="s">
        <v>129</v>
      </c>
      <c r="E176" s="124"/>
      <c r="F176" s="10"/>
      <c r="G176" s="11"/>
      <c r="H176" s="12"/>
      <c r="I176" s="13"/>
      <c r="J176" s="14" t="s">
        <v>105</v>
      </c>
      <c r="K176" s="193">
        <f t="shared" si="31"/>
        <v>0</v>
      </c>
      <c r="L176" s="193">
        <f t="shared" si="31"/>
        <v>0</v>
      </c>
      <c r="M176" s="193">
        <f t="shared" si="31"/>
        <v>0</v>
      </c>
      <c r="N176" s="194">
        <f t="shared" si="31"/>
        <v>0</v>
      </c>
      <c r="O176" s="195">
        <f t="shared" si="31"/>
        <v>0</v>
      </c>
      <c r="P176" s="65"/>
      <c r="Q176" s="66"/>
      <c r="R176" s="62"/>
      <c r="T176" s="14"/>
      <c r="U176" s="63"/>
      <c r="V176" s="179"/>
      <c r="W176" s="179"/>
      <c r="X176" s="180"/>
      <c r="Y176" s="180"/>
      <c r="Z176" s="181"/>
    </row>
    <row r="177" spans="3:26" ht="12.75">
      <c r="C177" s="189"/>
      <c r="D177" s="123" t="s">
        <v>130</v>
      </c>
      <c r="E177" s="124"/>
      <c r="F177" s="10"/>
      <c r="G177" s="11"/>
      <c r="H177" s="12"/>
      <c r="I177" s="13"/>
      <c r="J177" s="14" t="s">
        <v>101</v>
      </c>
      <c r="K177" s="193">
        <f t="shared" si="31"/>
        <v>0</v>
      </c>
      <c r="L177" s="193">
        <f t="shared" si="31"/>
        <v>0</v>
      </c>
      <c r="M177" s="193">
        <f t="shared" si="31"/>
        <v>0</v>
      </c>
      <c r="N177" s="194">
        <f t="shared" si="31"/>
        <v>0</v>
      </c>
      <c r="O177" s="195">
        <f t="shared" si="31"/>
        <v>0</v>
      </c>
      <c r="P177" s="65"/>
      <c r="Q177" s="66"/>
      <c r="R177" s="62"/>
      <c r="T177" s="14"/>
      <c r="U177" s="63"/>
      <c r="V177" s="179"/>
      <c r="W177" s="179"/>
      <c r="X177" s="180"/>
      <c r="Y177" s="180"/>
      <c r="Z177" s="181"/>
    </row>
    <row r="178" spans="3:26" ht="12.75">
      <c r="C178" s="189"/>
      <c r="D178" s="123" t="s">
        <v>131</v>
      </c>
      <c r="E178" s="124"/>
      <c r="F178" s="10"/>
      <c r="G178" s="11"/>
      <c r="H178" s="12"/>
      <c r="I178" s="13"/>
      <c r="J178" s="14" t="s">
        <v>102</v>
      </c>
      <c r="K178" s="193">
        <f t="shared" si="31"/>
        <v>0</v>
      </c>
      <c r="L178" s="193">
        <f t="shared" si="31"/>
        <v>0</v>
      </c>
      <c r="M178" s="193">
        <f t="shared" si="31"/>
        <v>0</v>
      </c>
      <c r="N178" s="194">
        <f t="shared" si="31"/>
        <v>0</v>
      </c>
      <c r="O178" s="195">
        <f t="shared" si="31"/>
        <v>0</v>
      </c>
      <c r="P178" s="65"/>
      <c r="Q178" s="66"/>
      <c r="R178" s="62"/>
      <c r="T178" s="14"/>
      <c r="U178" s="63"/>
      <c r="V178" s="179"/>
      <c r="W178" s="179"/>
      <c r="X178" s="180"/>
      <c r="Y178" s="180"/>
      <c r="Z178" s="181"/>
    </row>
    <row r="179" spans="3:26" ht="13.5" thickBot="1">
      <c r="C179" s="189"/>
      <c r="D179" s="125" t="s">
        <v>132</v>
      </c>
      <c r="E179" s="126"/>
      <c r="F179" s="196"/>
      <c r="G179" s="197"/>
      <c r="H179" s="198"/>
      <c r="I179" s="199"/>
      <c r="J179" s="200" t="s">
        <v>134</v>
      </c>
      <c r="K179" s="201">
        <f t="shared" si="31"/>
        <v>0</v>
      </c>
      <c r="L179" s="201">
        <f t="shared" si="31"/>
        <v>0</v>
      </c>
      <c r="M179" s="201">
        <f t="shared" si="31"/>
        <v>0</v>
      </c>
      <c r="N179" s="202">
        <f t="shared" si="31"/>
        <v>0</v>
      </c>
      <c r="O179" s="203">
        <f t="shared" si="31"/>
        <v>0</v>
      </c>
      <c r="P179" s="65"/>
      <c r="Q179" s="66"/>
      <c r="R179" s="62"/>
      <c r="T179" s="14"/>
      <c r="U179" s="63"/>
      <c r="V179" s="179"/>
      <c r="W179" s="179"/>
      <c r="X179" s="180"/>
      <c r="Y179" s="180"/>
      <c r="Z179" s="181"/>
    </row>
    <row r="180" spans="1:26" ht="18" thickBot="1" thickTop="1">
      <c r="A180" s="258"/>
      <c r="B180" s="258"/>
      <c r="C180" s="226"/>
      <c r="D180" s="206" t="s">
        <v>133</v>
      </c>
      <c r="E180" s="220"/>
      <c r="F180" s="207"/>
      <c r="G180" s="208"/>
      <c r="H180" s="209"/>
      <c r="I180" s="210"/>
      <c r="J180" s="211"/>
      <c r="K180" s="212">
        <f>SUM(K174:K179)</f>
        <v>12250</v>
      </c>
      <c r="L180" s="212">
        <f>SUM(L174:L179)</f>
        <v>24000</v>
      </c>
      <c r="M180" s="212">
        <f>SUM(M174:M179)</f>
        <v>24000</v>
      </c>
      <c r="N180" s="213">
        <f>SUM(N174:N179)</f>
        <v>19050</v>
      </c>
      <c r="O180" s="214">
        <f>SUM(O174:O179)</f>
        <v>79300</v>
      </c>
      <c r="P180" s="69"/>
      <c r="Q180" s="70"/>
      <c r="R180" s="62"/>
      <c r="T180" s="14"/>
      <c r="U180" s="63"/>
      <c r="V180" s="179"/>
      <c r="W180" s="215"/>
      <c r="X180" s="180"/>
      <c r="Y180" s="180"/>
      <c r="Z180" s="181"/>
    </row>
    <row r="181" spans="1:26" s="136" customFormat="1" ht="17.25" thickBot="1" thickTop="1">
      <c r="A181" s="259"/>
      <c r="B181" s="260"/>
      <c r="C181" s="261"/>
      <c r="D181" s="262" t="s">
        <v>28</v>
      </c>
      <c r="E181" s="263"/>
      <c r="F181" s="264"/>
      <c r="G181" s="265"/>
      <c r="H181" s="266"/>
      <c r="I181" s="267"/>
      <c r="J181" s="264"/>
      <c r="K181" s="268">
        <f>+K39+K78+K109+K141+K165+K180</f>
        <v>79356.625</v>
      </c>
      <c r="L181" s="268">
        <f>+L39+L78+L109+L141+L165+L180</f>
        <v>635780.0900000001</v>
      </c>
      <c r="M181" s="268">
        <f>+M39+M78+M109+M141+M165+M180</f>
        <v>384779.12</v>
      </c>
      <c r="N181" s="269">
        <f>+N39+N78+N109+N141+N165+N180</f>
        <v>114516.875</v>
      </c>
      <c r="O181" s="270">
        <f>+O39+O78+O109+O141+O165+O180</f>
        <v>1214432.71</v>
      </c>
      <c r="P181" s="271"/>
      <c r="Q181" s="272"/>
      <c r="R181" s="80"/>
      <c r="S181" s="273"/>
      <c r="T181" s="274"/>
      <c r="U181" s="275"/>
      <c r="V181" s="276"/>
      <c r="W181" s="276"/>
      <c r="X181" s="277"/>
      <c r="Y181" s="277"/>
      <c r="Z181" s="278"/>
    </row>
    <row r="182" spans="1:26" ht="13.5" thickTop="1">
      <c r="A182" s="279"/>
      <c r="B182" s="114"/>
      <c r="C182" s="280"/>
      <c r="D182" s="281" t="s">
        <v>8</v>
      </c>
      <c r="E182" s="282"/>
      <c r="F182" s="174"/>
      <c r="G182" s="176"/>
      <c r="H182" s="177"/>
      <c r="I182" s="283"/>
      <c r="J182" s="174"/>
      <c r="K182" s="284"/>
      <c r="L182" s="284"/>
      <c r="M182" s="285"/>
      <c r="N182" s="285"/>
      <c r="O182" s="286"/>
      <c r="P182" s="186"/>
      <c r="Q182" s="187"/>
      <c r="R182" s="62"/>
      <c r="T182" s="14"/>
      <c r="U182" s="63"/>
      <c r="V182" s="179"/>
      <c r="W182" s="179"/>
      <c r="X182" s="180"/>
      <c r="Y182" s="180"/>
      <c r="Z182" s="181"/>
    </row>
    <row r="183" spans="1:26" s="302" customFormat="1" ht="12.75">
      <c r="A183" s="287"/>
      <c r="B183" s="288"/>
      <c r="C183" s="289"/>
      <c r="D183" s="290" t="s">
        <v>31</v>
      </c>
      <c r="E183" s="288"/>
      <c r="F183" s="291"/>
      <c r="G183" s="292"/>
      <c r="H183" s="293"/>
      <c r="I183" s="294"/>
      <c r="J183" s="291"/>
      <c r="K183" s="296">
        <f>+SUM(K184:K185)</f>
        <v>26913.125</v>
      </c>
      <c r="L183" s="296">
        <f>+SUM(L184:L185)</f>
        <v>268967.5</v>
      </c>
      <c r="M183" s="296">
        <f>+SUM(M184:M185)</f>
        <v>178738.25</v>
      </c>
      <c r="N183" s="297">
        <f>+SUM(N184:N185)</f>
        <v>58516.875</v>
      </c>
      <c r="O183" s="298">
        <f>+SUM(O184:O185)</f>
        <v>533135.75</v>
      </c>
      <c r="P183" s="299"/>
      <c r="Q183" s="300"/>
      <c r="R183" s="74"/>
      <c r="S183" s="74"/>
      <c r="T183" s="291"/>
      <c r="U183" s="295"/>
      <c r="V183" s="292"/>
      <c r="W183" s="292"/>
      <c r="X183" s="293"/>
      <c r="Y183" s="293"/>
      <c r="Z183" s="301"/>
    </row>
    <row r="184" spans="1:26" ht="12.75">
      <c r="A184" s="303"/>
      <c r="B184" s="67"/>
      <c r="C184" s="243"/>
      <c r="D184" s="33" t="s">
        <v>70</v>
      </c>
      <c r="E184" s="67"/>
      <c r="F184" s="14"/>
      <c r="G184" s="179"/>
      <c r="H184" s="180"/>
      <c r="I184" s="304"/>
      <c r="J184" s="305" t="s">
        <v>99</v>
      </c>
      <c r="K184" s="15">
        <f aca="true" t="shared" si="32" ref="K184:O185">+SUMIF($J$15:$J$179,$J184,K$15:K$179)</f>
        <v>26913.125</v>
      </c>
      <c r="L184" s="15">
        <f t="shared" si="32"/>
        <v>223967.5</v>
      </c>
      <c r="M184" s="15">
        <f t="shared" si="32"/>
        <v>178738.25</v>
      </c>
      <c r="N184" s="16">
        <f t="shared" si="32"/>
        <v>58516.875</v>
      </c>
      <c r="O184" s="17">
        <f t="shared" si="32"/>
        <v>488135.75</v>
      </c>
      <c r="P184" s="18"/>
      <c r="Q184" s="19"/>
      <c r="R184" s="62"/>
      <c r="T184" s="14"/>
      <c r="U184" s="63"/>
      <c r="V184" s="179"/>
      <c r="W184" s="179"/>
      <c r="X184" s="180"/>
      <c r="Y184" s="180"/>
      <c r="Z184" s="181"/>
    </row>
    <row r="185" spans="1:26" ht="12.75">
      <c r="A185" s="303"/>
      <c r="B185" s="67"/>
      <c r="C185" s="243"/>
      <c r="D185" s="33" t="s">
        <v>71</v>
      </c>
      <c r="E185" s="67"/>
      <c r="F185" s="14"/>
      <c r="G185" s="179"/>
      <c r="H185" s="180"/>
      <c r="I185" s="304"/>
      <c r="J185" s="132" t="s">
        <v>100</v>
      </c>
      <c r="K185" s="15">
        <f t="shared" si="32"/>
        <v>0</v>
      </c>
      <c r="L185" s="15">
        <f t="shared" si="32"/>
        <v>45000</v>
      </c>
      <c r="M185" s="15">
        <f t="shared" si="32"/>
        <v>0</v>
      </c>
      <c r="N185" s="16">
        <f t="shared" si="32"/>
        <v>0</v>
      </c>
      <c r="O185" s="17">
        <f t="shared" si="32"/>
        <v>45000</v>
      </c>
      <c r="P185" s="18"/>
      <c r="Q185" s="19"/>
      <c r="R185" s="62"/>
      <c r="T185" s="14"/>
      <c r="U185" s="63"/>
      <c r="V185" s="179"/>
      <c r="W185" s="179"/>
      <c r="X185" s="180"/>
      <c r="Y185" s="180"/>
      <c r="Z185" s="181"/>
    </row>
    <row r="186" spans="1:26" s="302" customFormat="1" ht="12.75">
      <c r="A186" s="287"/>
      <c r="B186" s="288"/>
      <c r="C186" s="289"/>
      <c r="D186" s="290" t="s">
        <v>45</v>
      </c>
      <c r="E186" s="288"/>
      <c r="F186" s="291"/>
      <c r="G186" s="292"/>
      <c r="H186" s="293"/>
      <c r="I186" s="294"/>
      <c r="J186" s="291"/>
      <c r="K186" s="306">
        <f>+SUM(K187:K188)</f>
        <v>32443.5</v>
      </c>
      <c r="L186" s="306">
        <f>+SUM(L187:L188)</f>
        <v>102812.59</v>
      </c>
      <c r="M186" s="306">
        <f>+SUM(M187:M188)</f>
        <v>96040.87</v>
      </c>
      <c r="N186" s="307">
        <f>+SUM(N187:N188)</f>
        <v>0</v>
      </c>
      <c r="O186" s="308">
        <f>+SUM(O187:O188)</f>
        <v>231296.96000000002</v>
      </c>
      <c r="P186" s="299"/>
      <c r="Q186" s="300"/>
      <c r="R186" s="74"/>
      <c r="S186" s="74"/>
      <c r="T186" s="291"/>
      <c r="U186" s="295"/>
      <c r="V186" s="292"/>
      <c r="W186" s="292"/>
      <c r="X186" s="293"/>
      <c r="Y186" s="293"/>
      <c r="Z186" s="301"/>
    </row>
    <row r="187" spans="1:26" ht="12.75">
      <c r="A187" s="303"/>
      <c r="B187" s="67"/>
      <c r="C187" s="243"/>
      <c r="D187" s="33" t="s">
        <v>52</v>
      </c>
      <c r="E187" s="67"/>
      <c r="F187" s="14"/>
      <c r="G187" s="179"/>
      <c r="H187" s="180"/>
      <c r="I187" s="304"/>
      <c r="J187" s="132" t="s">
        <v>101</v>
      </c>
      <c r="K187" s="15">
        <f aca="true" t="shared" si="33" ref="K187:O190">+SUMIF($J$15:$J$179,$J187,K$15:K$179)</f>
        <v>2193.5</v>
      </c>
      <c r="L187" s="15">
        <f t="shared" si="33"/>
        <v>67529.84</v>
      </c>
      <c r="M187" s="15">
        <f t="shared" si="33"/>
        <v>55924.62</v>
      </c>
      <c r="N187" s="16">
        <f t="shared" si="33"/>
        <v>0</v>
      </c>
      <c r="O187" s="17">
        <f t="shared" si="33"/>
        <v>125647.96</v>
      </c>
      <c r="P187" s="18"/>
      <c r="Q187" s="19"/>
      <c r="R187" s="62"/>
      <c r="T187" s="14"/>
      <c r="U187" s="63"/>
      <c r="V187" s="179"/>
      <c r="W187" s="179"/>
      <c r="X187" s="180"/>
      <c r="Y187" s="180"/>
      <c r="Z187" s="181"/>
    </row>
    <row r="188" spans="1:26" ht="12.75">
      <c r="A188" s="303"/>
      <c r="B188" s="67"/>
      <c r="C188" s="243"/>
      <c r="D188" s="33" t="s">
        <v>50</v>
      </c>
      <c r="E188" s="67"/>
      <c r="F188" s="14"/>
      <c r="G188" s="179"/>
      <c r="H188" s="180"/>
      <c r="I188" s="304"/>
      <c r="J188" s="132" t="s">
        <v>102</v>
      </c>
      <c r="K188" s="15">
        <f t="shared" si="33"/>
        <v>30250</v>
      </c>
      <c r="L188" s="15">
        <f t="shared" si="33"/>
        <v>35282.75</v>
      </c>
      <c r="M188" s="15">
        <f t="shared" si="33"/>
        <v>40116.25</v>
      </c>
      <c r="N188" s="16">
        <f t="shared" si="33"/>
        <v>0</v>
      </c>
      <c r="O188" s="17">
        <f t="shared" si="33"/>
        <v>105649</v>
      </c>
      <c r="P188" s="18"/>
      <c r="Q188" s="19"/>
      <c r="R188" s="62"/>
      <c r="T188" s="14"/>
      <c r="U188" s="63"/>
      <c r="V188" s="179"/>
      <c r="W188" s="179"/>
      <c r="X188" s="180"/>
      <c r="Y188" s="180"/>
      <c r="Z188" s="181"/>
    </row>
    <row r="189" spans="1:26" s="302" customFormat="1" ht="12.75">
      <c r="A189" s="287"/>
      <c r="B189" s="288"/>
      <c r="C189" s="289"/>
      <c r="D189" s="290" t="s">
        <v>32</v>
      </c>
      <c r="E189" s="288"/>
      <c r="F189" s="291"/>
      <c r="G189" s="292"/>
      <c r="H189" s="293"/>
      <c r="I189" s="294"/>
      <c r="J189" s="132" t="s">
        <v>105</v>
      </c>
      <c r="K189" s="306">
        <f t="shared" si="33"/>
        <v>15000</v>
      </c>
      <c r="L189" s="306">
        <f t="shared" si="33"/>
        <v>13000</v>
      </c>
      <c r="M189" s="306">
        <f t="shared" si="33"/>
        <v>13000</v>
      </c>
      <c r="N189" s="307">
        <f t="shared" si="33"/>
        <v>0</v>
      </c>
      <c r="O189" s="308">
        <f t="shared" si="33"/>
        <v>41000</v>
      </c>
      <c r="P189" s="299"/>
      <c r="Q189" s="300"/>
      <c r="R189" s="74"/>
      <c r="S189" s="74"/>
      <c r="T189" s="291"/>
      <c r="U189" s="295"/>
      <c r="V189" s="292"/>
      <c r="W189" s="292"/>
      <c r="X189" s="293"/>
      <c r="Y189" s="293"/>
      <c r="Z189" s="301"/>
    </row>
    <row r="190" spans="1:26" ht="13.5" thickBot="1">
      <c r="A190" s="110"/>
      <c r="B190" s="68"/>
      <c r="C190" s="111"/>
      <c r="D190" s="43" t="s">
        <v>49</v>
      </c>
      <c r="E190" s="68"/>
      <c r="F190" s="54"/>
      <c r="G190" s="309"/>
      <c r="H190" s="310"/>
      <c r="I190" s="311"/>
      <c r="J190" s="132" t="s">
        <v>134</v>
      </c>
      <c r="K190" s="55">
        <f t="shared" si="33"/>
        <v>5000</v>
      </c>
      <c r="L190" s="55">
        <f t="shared" si="33"/>
        <v>251000</v>
      </c>
      <c r="M190" s="55">
        <f t="shared" si="33"/>
        <v>97000</v>
      </c>
      <c r="N190" s="58">
        <f t="shared" si="33"/>
        <v>56000</v>
      </c>
      <c r="O190" s="59">
        <f t="shared" si="33"/>
        <v>409000</v>
      </c>
      <c r="P190" s="312"/>
      <c r="Q190" s="313"/>
      <c r="R190" s="62"/>
      <c r="T190" s="314"/>
      <c r="U190" s="315"/>
      <c r="V190" s="316"/>
      <c r="W190" s="316"/>
      <c r="X190" s="317"/>
      <c r="Y190" s="317"/>
      <c r="Z190" s="318"/>
    </row>
    <row r="191" spans="1:26" s="302" customFormat="1" ht="14.25" thickBot="1" thickTop="1">
      <c r="A191" s="319"/>
      <c r="B191" s="320"/>
      <c r="C191" s="321"/>
      <c r="D191" s="322" t="s">
        <v>192</v>
      </c>
      <c r="E191" s="320"/>
      <c r="F191" s="323"/>
      <c r="G191" s="324"/>
      <c r="H191" s="325"/>
      <c r="I191" s="326"/>
      <c r="J191" s="323"/>
      <c r="K191" s="327">
        <f>+K183+K186+K189</f>
        <v>74356.625</v>
      </c>
      <c r="L191" s="327">
        <f>+L183+L186+L189</f>
        <v>384780.08999999997</v>
      </c>
      <c r="M191" s="327">
        <f>+M183+M186+M189</f>
        <v>287779.12</v>
      </c>
      <c r="N191" s="328">
        <f>+N183+N186+N189</f>
        <v>58516.875</v>
      </c>
      <c r="O191" s="329">
        <f>+O183+O186+O189</f>
        <v>805432.71</v>
      </c>
      <c r="P191" s="299"/>
      <c r="Q191" s="300"/>
      <c r="R191" s="74"/>
      <c r="S191" s="74"/>
      <c r="T191" s="291"/>
      <c r="U191" s="295"/>
      <c r="V191" s="292"/>
      <c r="W191" s="292"/>
      <c r="X191" s="293"/>
      <c r="Y191" s="293"/>
      <c r="Z191" s="301"/>
    </row>
    <row r="192" spans="1:15" ht="12.75">
      <c r="A192" s="330"/>
      <c r="B192" s="175"/>
      <c r="C192" s="175"/>
      <c r="D192" s="331" t="s">
        <v>163</v>
      </c>
      <c r="E192" s="332"/>
      <c r="F192" s="174"/>
      <c r="G192" s="176"/>
      <c r="H192" s="176"/>
      <c r="I192" s="283"/>
      <c r="J192" s="175"/>
      <c r="K192" s="176"/>
      <c r="L192" s="176"/>
      <c r="M192" s="176"/>
      <c r="N192" s="177"/>
      <c r="O192" s="178"/>
    </row>
    <row r="193" spans="1:15" ht="12.75">
      <c r="A193" s="333"/>
      <c r="B193" s="63"/>
      <c r="C193" s="63"/>
      <c r="D193" s="334" t="s">
        <v>0</v>
      </c>
      <c r="E193" s="335"/>
      <c r="F193" s="14"/>
      <c r="G193" s="179"/>
      <c r="H193" s="179"/>
      <c r="I193" s="304"/>
      <c r="J193" s="63" t="s">
        <v>189</v>
      </c>
      <c r="K193" s="336">
        <f>+SUMIF($J$16:$J$180,$D193,V$16:V$180)</f>
        <v>9.1</v>
      </c>
      <c r="L193" s="336">
        <f>+SUMIF($J$16:$J$180,$D193,W$16:W$180)</f>
        <v>146.4</v>
      </c>
      <c r="M193" s="336">
        <f>+SUMIF($J$16:$J$180,$D193,X$16:X$180)</f>
        <v>79.5</v>
      </c>
      <c r="N193" s="337">
        <f>+SUMIF($J$16:$J$180,$D193,Y$16:Y$180)</f>
        <v>3</v>
      </c>
      <c r="O193" s="338">
        <f>+SUM(K193:N193)</f>
        <v>238</v>
      </c>
    </row>
    <row r="194" spans="1:15" ht="12.75">
      <c r="A194" s="339"/>
      <c r="B194" s="64"/>
      <c r="C194" s="64"/>
      <c r="D194" s="334" t="s">
        <v>0</v>
      </c>
      <c r="E194" s="340"/>
      <c r="F194" s="54"/>
      <c r="G194" s="309"/>
      <c r="H194" s="309"/>
      <c r="I194" s="311"/>
      <c r="J194" s="64" t="s">
        <v>206</v>
      </c>
      <c r="K194" s="341">
        <f>+K193/3</f>
        <v>3.033333333333333</v>
      </c>
      <c r="L194" s="341">
        <f>+L193/12</f>
        <v>12.200000000000001</v>
      </c>
      <c r="M194" s="341">
        <f>+M193/12</f>
        <v>6.625</v>
      </c>
      <c r="N194" s="342">
        <f>+N193/9</f>
        <v>0.3333333333333333</v>
      </c>
      <c r="O194" s="338">
        <f>+AVERAGE(K194:N194)</f>
        <v>5.547916666666667</v>
      </c>
    </row>
    <row r="195" spans="1:15" ht="13.5" thickBot="1">
      <c r="A195" s="343"/>
      <c r="B195" s="315"/>
      <c r="C195" s="315"/>
      <c r="D195" s="344" t="s">
        <v>1</v>
      </c>
      <c r="E195" s="345"/>
      <c r="F195" s="314"/>
      <c r="G195" s="316"/>
      <c r="H195" s="316"/>
      <c r="I195" s="346"/>
      <c r="J195" s="315" t="s">
        <v>190</v>
      </c>
      <c r="K195" s="347">
        <f>+SUMIF($J$16:$J$180,$D195,V$16:V$180)</f>
        <v>7</v>
      </c>
      <c r="L195" s="347">
        <f>+SUMIF($J$16:$J$180,$D195,W$16:W$180)</f>
        <v>174</v>
      </c>
      <c r="M195" s="347">
        <f>+SUMIF($J$16:$J$180,$D195,X$16:X$180)</f>
        <v>110</v>
      </c>
      <c r="N195" s="348">
        <f>+SUMIF($J$16:$J$180,$D195,Y$16:Y$180)</f>
        <v>0</v>
      </c>
      <c r="O195" s="349">
        <f>+SUM(K195:N195)</f>
        <v>291</v>
      </c>
    </row>
  </sheetData>
  <sheetProtection/>
  <mergeCells count="8">
    <mergeCell ref="E13:E14"/>
    <mergeCell ref="P13:Q14"/>
    <mergeCell ref="A13:B14"/>
    <mergeCell ref="A15:A109"/>
    <mergeCell ref="A110:A141"/>
    <mergeCell ref="A142:A165"/>
    <mergeCell ref="C13:C14"/>
    <mergeCell ref="D13:D14"/>
  </mergeCells>
  <printOptions/>
  <pageMargins left="0.23" right="0.28" top="0.28" bottom="0.32" header="0.26" footer="0.19"/>
  <pageSetup horizontalDpi="600" verticalDpi="600" orientation="landscape" paperSize="9" scale="64" r:id="rId3"/>
  <rowBreaks count="4" manualBreakCount="4">
    <brk id="39" max="16" man="1"/>
    <brk id="78" max="16" man="1"/>
    <brk id="109" max="16" man="1"/>
    <brk id="165" max="16"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Z195"/>
  <sheetViews>
    <sheetView tabSelected="1" zoomScalePageLayoutView="0" workbookViewId="0" topLeftCell="A1">
      <pane xSplit="4" topLeftCell="E1" activePane="topRight" state="frozen"/>
      <selection pane="topLeft" activeCell="A22" sqref="A22"/>
      <selection pane="topRight" activeCell="B10" sqref="B10"/>
    </sheetView>
  </sheetViews>
  <sheetFormatPr defaultColWidth="9.140625" defaultRowHeight="12.75"/>
  <cols>
    <col min="1" max="1" width="19.00390625" style="72" customWidth="1"/>
    <col min="2" max="2" width="22.8515625" style="72" customWidth="1"/>
    <col min="3" max="3" width="10.421875" style="72" customWidth="1"/>
    <col min="4" max="4" width="46.421875" style="72" customWidth="1"/>
    <col min="5" max="5" width="11.140625" style="72" customWidth="1"/>
    <col min="6" max="9" width="4.8515625" style="72" customWidth="1"/>
    <col min="10" max="10" width="20.00390625" style="72" customWidth="1"/>
    <col min="11" max="11" width="9.7109375" style="72" customWidth="1"/>
    <col min="12" max="13" width="10.00390625" style="72" customWidth="1"/>
    <col min="14" max="14" width="10.7109375" style="72" customWidth="1"/>
    <col min="15" max="15" width="9.8515625" style="72" bestFit="1" customWidth="1"/>
    <col min="16" max="16" width="7.421875" style="72" customWidth="1"/>
    <col min="17" max="17" width="8.7109375" style="72" customWidth="1"/>
    <col min="18" max="18" width="3.8515625" style="72" hidden="1" customWidth="1"/>
    <col min="19" max="19" width="3.7109375" style="62" customWidth="1"/>
    <col min="20" max="20" width="6.57421875" style="72" customWidth="1"/>
    <col min="21" max="21" width="7.421875" style="72" customWidth="1"/>
    <col min="22" max="25" width="3.57421875" style="72" customWidth="1"/>
    <col min="26" max="26" width="6.28125" style="72" customWidth="1"/>
    <col min="27" max="16384" width="9.140625" style="72" customWidth="1"/>
  </cols>
  <sheetData>
    <row r="1" spans="1:18" ht="15.75">
      <c r="A1" s="136" t="s">
        <v>135</v>
      </c>
      <c r="Q1" s="71" t="s">
        <v>209</v>
      </c>
      <c r="R1" s="71"/>
    </row>
    <row r="2" ht="15.75">
      <c r="A2" s="137" t="s">
        <v>136</v>
      </c>
    </row>
    <row r="3" ht="15.75">
      <c r="A3" s="137"/>
    </row>
    <row r="4" ht="15.75">
      <c r="A4" s="136" t="s">
        <v>137</v>
      </c>
    </row>
    <row r="5" ht="13.5" thickBot="1"/>
    <row r="6" spans="1:18" ht="12.75">
      <c r="A6" s="138" t="s">
        <v>138</v>
      </c>
      <c r="B6" s="139" t="s">
        <v>139</v>
      </c>
      <c r="C6" s="139"/>
      <c r="D6" s="139"/>
      <c r="E6" s="139"/>
      <c r="F6" s="140"/>
      <c r="G6" s="140"/>
      <c r="H6" s="140"/>
      <c r="I6" s="140"/>
      <c r="J6" s="140"/>
      <c r="K6" s="140"/>
      <c r="L6" s="140"/>
      <c r="M6" s="140"/>
      <c r="N6" s="140"/>
      <c r="O6" s="140"/>
      <c r="P6" s="140"/>
      <c r="Q6" s="82"/>
      <c r="R6" s="62"/>
    </row>
    <row r="7" spans="1:18" ht="12.75">
      <c r="A7" s="141" t="s">
        <v>140</v>
      </c>
      <c r="B7" s="142"/>
      <c r="C7" s="142"/>
      <c r="D7" s="142"/>
      <c r="E7" s="142"/>
      <c r="F7" s="62"/>
      <c r="G7" s="62"/>
      <c r="H7" s="62"/>
      <c r="I7" s="62"/>
      <c r="J7" s="62"/>
      <c r="K7" s="62"/>
      <c r="L7" s="62"/>
      <c r="M7" s="62"/>
      <c r="N7" s="62"/>
      <c r="O7" s="62"/>
      <c r="P7" s="62"/>
      <c r="Q7" s="66"/>
      <c r="R7" s="62"/>
    </row>
    <row r="8" spans="1:18" ht="12.75">
      <c r="A8" s="65"/>
      <c r="B8" s="142"/>
      <c r="C8" s="142"/>
      <c r="D8" s="142"/>
      <c r="E8" s="142"/>
      <c r="F8" s="62"/>
      <c r="G8" s="62"/>
      <c r="H8" s="62"/>
      <c r="I8" s="62"/>
      <c r="J8" s="62"/>
      <c r="K8" s="62"/>
      <c r="L8" s="62"/>
      <c r="M8" s="62"/>
      <c r="N8" s="62"/>
      <c r="O8" s="62"/>
      <c r="P8" s="62"/>
      <c r="Q8" s="66"/>
      <c r="R8" s="62"/>
    </row>
    <row r="9" spans="1:18" ht="12.75">
      <c r="A9" s="141" t="s">
        <v>141</v>
      </c>
      <c r="B9" s="142" t="s">
        <v>142</v>
      </c>
      <c r="C9" s="142"/>
      <c r="D9" s="142"/>
      <c r="E9" s="142"/>
      <c r="F9" s="62"/>
      <c r="G9" s="62"/>
      <c r="H9" s="62"/>
      <c r="I9" s="62"/>
      <c r="J9" s="62"/>
      <c r="K9" s="62"/>
      <c r="L9" s="62"/>
      <c r="M9" s="62"/>
      <c r="N9" s="62"/>
      <c r="O9" s="62"/>
      <c r="P9" s="62"/>
      <c r="Q9" s="66"/>
      <c r="R9" s="62"/>
    </row>
    <row r="10" spans="1:18" ht="12.75">
      <c r="A10" s="65"/>
      <c r="B10" s="142"/>
      <c r="C10" s="142"/>
      <c r="D10" s="142"/>
      <c r="E10" s="142"/>
      <c r="F10" s="62"/>
      <c r="G10" s="62"/>
      <c r="H10" s="62"/>
      <c r="I10" s="62"/>
      <c r="J10" s="62"/>
      <c r="K10" s="62"/>
      <c r="L10" s="62"/>
      <c r="M10" s="62"/>
      <c r="N10" s="62"/>
      <c r="O10" s="62"/>
      <c r="P10" s="62"/>
      <c r="Q10" s="66"/>
      <c r="R10" s="62"/>
    </row>
    <row r="11" spans="1:18" ht="12.75">
      <c r="A11" s="141" t="s">
        <v>143</v>
      </c>
      <c r="B11" s="142" t="s">
        <v>144</v>
      </c>
      <c r="C11" s="142"/>
      <c r="D11" s="142"/>
      <c r="E11" s="142"/>
      <c r="F11" s="62"/>
      <c r="G11" s="62"/>
      <c r="H11" s="62"/>
      <c r="I11" s="62"/>
      <c r="J11" s="62"/>
      <c r="K11" s="62"/>
      <c r="L11" s="62"/>
      <c r="M11" s="62"/>
      <c r="N11" s="62"/>
      <c r="O11" s="62"/>
      <c r="P11" s="62"/>
      <c r="Q11" s="66"/>
      <c r="R11" s="62"/>
    </row>
    <row r="12" spans="3:18" ht="13.5" thickBot="1">
      <c r="C12" s="143"/>
      <c r="D12" s="143"/>
      <c r="E12" s="143"/>
      <c r="F12" s="143"/>
      <c r="G12" s="143"/>
      <c r="H12" s="143"/>
      <c r="I12" s="143"/>
      <c r="J12" s="143"/>
      <c r="K12" s="143"/>
      <c r="L12" s="143"/>
      <c r="M12" s="143"/>
      <c r="N12" s="143"/>
      <c r="O12" s="143"/>
      <c r="P12" s="143"/>
      <c r="Q12" s="144"/>
      <c r="R12" s="62"/>
    </row>
    <row r="13" spans="1:26" ht="25.5">
      <c r="A13" s="357" t="s">
        <v>145</v>
      </c>
      <c r="B13" s="372"/>
      <c r="C13" s="368" t="s">
        <v>210</v>
      </c>
      <c r="D13" s="370" t="s">
        <v>25</v>
      </c>
      <c r="E13" s="355" t="s">
        <v>193</v>
      </c>
      <c r="F13" s="145" t="s">
        <v>9</v>
      </c>
      <c r="G13" s="146"/>
      <c r="H13" s="147"/>
      <c r="I13" s="148"/>
      <c r="J13" s="145" t="s">
        <v>10</v>
      </c>
      <c r="K13" s="146"/>
      <c r="L13" s="146"/>
      <c r="M13" s="146"/>
      <c r="N13" s="146"/>
      <c r="O13" s="148"/>
      <c r="P13" s="357" t="s">
        <v>11</v>
      </c>
      <c r="Q13" s="355"/>
      <c r="R13" s="73"/>
      <c r="T13" s="149"/>
      <c r="U13" s="150"/>
      <c r="V13" s="146" t="s">
        <v>34</v>
      </c>
      <c r="W13" s="146"/>
      <c r="X13" s="146"/>
      <c r="Y13" s="146"/>
      <c r="Z13" s="148"/>
    </row>
    <row r="14" spans="1:26" ht="26.25" thickBot="1">
      <c r="A14" s="358"/>
      <c r="B14" s="373"/>
      <c r="C14" s="369"/>
      <c r="D14" s="371"/>
      <c r="E14" s="356"/>
      <c r="F14" s="151">
        <v>2007</v>
      </c>
      <c r="G14" s="152">
        <v>2008</v>
      </c>
      <c r="H14" s="153">
        <v>2009</v>
      </c>
      <c r="I14" s="154">
        <v>2010</v>
      </c>
      <c r="J14" s="151" t="s">
        <v>30</v>
      </c>
      <c r="K14" s="152">
        <v>2007</v>
      </c>
      <c r="L14" s="152">
        <v>2008</v>
      </c>
      <c r="M14" s="153">
        <v>2009</v>
      </c>
      <c r="N14" s="153">
        <v>2010</v>
      </c>
      <c r="O14" s="155" t="s">
        <v>28</v>
      </c>
      <c r="P14" s="358"/>
      <c r="Q14" s="356"/>
      <c r="R14" s="73"/>
      <c r="T14" s="156" t="s">
        <v>33</v>
      </c>
      <c r="U14" s="157" t="s">
        <v>35</v>
      </c>
      <c r="V14" s="158">
        <v>2007</v>
      </c>
      <c r="W14" s="158">
        <v>2008</v>
      </c>
      <c r="X14" s="159">
        <v>2009</v>
      </c>
      <c r="Y14" s="159">
        <v>2010</v>
      </c>
      <c r="Z14" s="160" t="s">
        <v>28</v>
      </c>
    </row>
    <row r="15" spans="1:26" ht="25.5">
      <c r="A15" s="363" t="s">
        <v>146</v>
      </c>
      <c r="B15" s="161"/>
      <c r="C15" s="162"/>
      <c r="D15" s="163" t="s">
        <v>26</v>
      </c>
      <c r="E15" s="162"/>
      <c r="F15" s="164" t="s">
        <v>29</v>
      </c>
      <c r="G15" s="165" t="s">
        <v>29</v>
      </c>
      <c r="H15" s="166" t="s">
        <v>29</v>
      </c>
      <c r="I15" s="167"/>
      <c r="J15" s="168"/>
      <c r="K15" s="169"/>
      <c r="L15" s="169"/>
      <c r="M15" s="170"/>
      <c r="N15" s="170"/>
      <c r="O15" s="171"/>
      <c r="P15" s="172"/>
      <c r="Q15" s="173"/>
      <c r="R15" s="62" t="str">
        <f>+P15&amp;" "&amp;Q15</f>
        <v> </v>
      </c>
      <c r="T15" s="174"/>
      <c r="U15" s="175"/>
      <c r="V15" s="176"/>
      <c r="W15" s="176"/>
      <c r="X15" s="177"/>
      <c r="Y15" s="177"/>
      <c r="Z15" s="178"/>
    </row>
    <row r="16" spans="1:26" ht="102">
      <c r="A16" s="364"/>
      <c r="B16" s="161" t="s">
        <v>161</v>
      </c>
      <c r="C16" s="35" t="s">
        <v>75</v>
      </c>
      <c r="D16" s="33" t="s">
        <v>19</v>
      </c>
      <c r="E16" s="67" t="s">
        <v>194</v>
      </c>
      <c r="F16" s="10" t="s">
        <v>29</v>
      </c>
      <c r="G16" s="11" t="s">
        <v>29</v>
      </c>
      <c r="H16" s="12" t="s">
        <v>29</v>
      </c>
      <c r="I16" s="13"/>
      <c r="J16" s="14" t="s">
        <v>0</v>
      </c>
      <c r="K16" s="15">
        <f>+$T16*V16</f>
        <v>1500</v>
      </c>
      <c r="L16" s="15">
        <f>+$T16*W16</f>
        <v>19500</v>
      </c>
      <c r="M16" s="15">
        <f>+$T16*X16</f>
        <v>18000</v>
      </c>
      <c r="N16" s="16">
        <f>+$T16*Y16</f>
        <v>0</v>
      </c>
      <c r="O16" s="17">
        <f aca="true" t="shared" si="0" ref="O16:O24">+SUM(K16:N16)</f>
        <v>39000</v>
      </c>
      <c r="P16" s="18" t="s">
        <v>31</v>
      </c>
      <c r="Q16" s="19" t="s">
        <v>70</v>
      </c>
      <c r="R16" s="62" t="str">
        <f aca="true" t="shared" si="1" ref="R16:R81">+P16&amp;" "&amp;Q16</f>
        <v>UNDP TRAC</v>
      </c>
      <c r="T16" s="14">
        <v>750</v>
      </c>
      <c r="U16" s="63" t="s">
        <v>38</v>
      </c>
      <c r="V16" s="179">
        <v>2</v>
      </c>
      <c r="W16" s="179">
        <f>12+12+6-4</f>
        <v>26</v>
      </c>
      <c r="X16" s="180">
        <v>24</v>
      </c>
      <c r="Y16" s="180"/>
      <c r="Z16" s="181">
        <f>+SUM(V16:Y16)</f>
        <v>52</v>
      </c>
    </row>
    <row r="17" spans="1:26" ht="12.75">
      <c r="A17" s="364"/>
      <c r="B17" s="161"/>
      <c r="C17" s="35"/>
      <c r="D17" s="33"/>
      <c r="E17" s="67"/>
      <c r="F17" s="10"/>
      <c r="G17" s="11"/>
      <c r="H17" s="12"/>
      <c r="I17" s="13"/>
      <c r="J17" s="14" t="s">
        <v>48</v>
      </c>
      <c r="K17" s="15">
        <f>+K16*0.75%</f>
        <v>11.25</v>
      </c>
      <c r="L17" s="15">
        <f>+L16*0.75%</f>
        <v>146.25</v>
      </c>
      <c r="M17" s="15">
        <f>+M16*0.75%</f>
        <v>135</v>
      </c>
      <c r="N17" s="16">
        <f>+N16*0.75%</f>
        <v>0</v>
      </c>
      <c r="O17" s="17">
        <f t="shared" si="0"/>
        <v>292.5</v>
      </c>
      <c r="P17" s="18" t="s">
        <v>31</v>
      </c>
      <c r="Q17" s="19" t="s">
        <v>70</v>
      </c>
      <c r="R17" s="62" t="str">
        <f t="shared" si="1"/>
        <v>UNDP TRAC</v>
      </c>
      <c r="T17" s="14"/>
      <c r="U17" s="63"/>
      <c r="V17" s="179"/>
      <c r="W17" s="179"/>
      <c r="X17" s="180"/>
      <c r="Y17" s="180"/>
      <c r="Z17" s="181"/>
    </row>
    <row r="18" spans="1:26" ht="63.75">
      <c r="A18" s="364"/>
      <c r="B18" s="161"/>
      <c r="C18" s="35" t="s">
        <v>76</v>
      </c>
      <c r="D18" s="32" t="s">
        <v>64</v>
      </c>
      <c r="E18" s="120"/>
      <c r="F18" s="10" t="s">
        <v>29</v>
      </c>
      <c r="G18" s="11" t="s">
        <v>29</v>
      </c>
      <c r="H18" s="12" t="s">
        <v>29</v>
      </c>
      <c r="I18" s="13"/>
      <c r="J18" s="14" t="s">
        <v>0</v>
      </c>
      <c r="K18" s="15">
        <v>5000</v>
      </c>
      <c r="L18" s="15">
        <v>9700</v>
      </c>
      <c r="M18" s="15">
        <f>+$T18*X18</f>
        <v>9000</v>
      </c>
      <c r="N18" s="16">
        <f>+$T18*Y18</f>
        <v>0</v>
      </c>
      <c r="O18" s="17">
        <f t="shared" si="0"/>
        <v>23700</v>
      </c>
      <c r="P18" s="18" t="s">
        <v>45</v>
      </c>
      <c r="Q18" s="19" t="s">
        <v>50</v>
      </c>
      <c r="R18" s="62" t="str">
        <f t="shared" si="1"/>
        <v>UNIFEM parallel</v>
      </c>
      <c r="T18" s="14">
        <v>750</v>
      </c>
      <c r="U18" s="63" t="s">
        <v>38</v>
      </c>
      <c r="V18" s="179">
        <v>2</v>
      </c>
      <c r="W18" s="179">
        <v>16</v>
      </c>
      <c r="X18" s="180">
        <v>12</v>
      </c>
      <c r="Y18" s="180"/>
      <c r="Z18" s="181">
        <f>+SUM(V18:Y18)</f>
        <v>30</v>
      </c>
    </row>
    <row r="19" spans="1:26" ht="12.75">
      <c r="A19" s="364"/>
      <c r="B19" s="161"/>
      <c r="C19" s="35"/>
      <c r="D19" s="32"/>
      <c r="E19" s="120"/>
      <c r="F19" s="10"/>
      <c r="G19" s="11"/>
      <c r="H19" s="12"/>
      <c r="I19" s="13"/>
      <c r="J19" s="14" t="s">
        <v>48</v>
      </c>
      <c r="K19" s="15">
        <f>+K18*0.75%</f>
        <v>37.5</v>
      </c>
      <c r="L19" s="15">
        <f>+L18*0.75%</f>
        <v>72.75</v>
      </c>
      <c r="M19" s="15">
        <f>+M18*0.75%</f>
        <v>67.5</v>
      </c>
      <c r="N19" s="16">
        <f>+N18*0.75%</f>
        <v>0</v>
      </c>
      <c r="O19" s="17">
        <f t="shared" si="0"/>
        <v>177.75</v>
      </c>
      <c r="P19" s="18" t="s">
        <v>45</v>
      </c>
      <c r="Q19" s="19" t="s">
        <v>50</v>
      </c>
      <c r="R19" s="62" t="str">
        <f t="shared" si="1"/>
        <v>UNIFEM parallel</v>
      </c>
      <c r="T19" s="14"/>
      <c r="U19" s="63"/>
      <c r="V19" s="179"/>
      <c r="W19" s="179"/>
      <c r="X19" s="180"/>
      <c r="Y19" s="180"/>
      <c r="Z19" s="181"/>
    </row>
    <row r="20" spans="1:26" ht="127.5">
      <c r="A20" s="364"/>
      <c r="B20" s="161" t="s">
        <v>147</v>
      </c>
      <c r="C20" s="35"/>
      <c r="D20" s="33" t="s">
        <v>20</v>
      </c>
      <c r="E20" s="67" t="s">
        <v>194</v>
      </c>
      <c r="F20" s="10"/>
      <c r="G20" s="11"/>
      <c r="H20" s="12"/>
      <c r="I20" s="13"/>
      <c r="J20" s="14" t="s">
        <v>1</v>
      </c>
      <c r="K20" s="15">
        <f>+$T20*V20</f>
        <v>0</v>
      </c>
      <c r="L20" s="15">
        <f>+$T20*W20</f>
        <v>32000</v>
      </c>
      <c r="M20" s="15">
        <f>+$T20*X20</f>
        <v>20000</v>
      </c>
      <c r="N20" s="16">
        <f>+$T20*Y20</f>
        <v>0</v>
      </c>
      <c r="O20" s="17">
        <f t="shared" si="0"/>
        <v>52000</v>
      </c>
      <c r="P20" s="18" t="s">
        <v>31</v>
      </c>
      <c r="Q20" s="19" t="s">
        <v>70</v>
      </c>
      <c r="R20" s="62" t="str">
        <f t="shared" si="1"/>
        <v>UNDP TRAC</v>
      </c>
      <c r="T20" s="14">
        <v>800</v>
      </c>
      <c r="U20" s="63" t="s">
        <v>39</v>
      </c>
      <c r="V20" s="179"/>
      <c r="W20" s="179">
        <v>40</v>
      </c>
      <c r="X20" s="180">
        <v>25</v>
      </c>
      <c r="Y20" s="180"/>
      <c r="Z20" s="181">
        <f>+SUM(V20:Y20)</f>
        <v>65</v>
      </c>
    </row>
    <row r="21" spans="1:26" ht="12.75">
      <c r="A21" s="364"/>
      <c r="B21" s="161"/>
      <c r="C21" s="35"/>
      <c r="D21" s="33"/>
      <c r="E21" s="67"/>
      <c r="F21" s="10"/>
      <c r="G21" s="11"/>
      <c r="H21" s="12"/>
      <c r="I21" s="13"/>
      <c r="J21" s="14" t="s">
        <v>48</v>
      </c>
      <c r="K21" s="15">
        <f>+K20*0.75%</f>
        <v>0</v>
      </c>
      <c r="L21" s="15">
        <f>+L20*0.75%</f>
        <v>240</v>
      </c>
      <c r="M21" s="15">
        <f>+M20*0.75%</f>
        <v>150</v>
      </c>
      <c r="N21" s="16">
        <f>+N20*0.75%</f>
        <v>0</v>
      </c>
      <c r="O21" s="17">
        <f t="shared" si="0"/>
        <v>390</v>
      </c>
      <c r="P21" s="18" t="s">
        <v>31</v>
      </c>
      <c r="Q21" s="19" t="s">
        <v>70</v>
      </c>
      <c r="R21" s="62" t="str">
        <f t="shared" si="1"/>
        <v>UNDP TRAC</v>
      </c>
      <c r="T21" s="14"/>
      <c r="U21" s="63"/>
      <c r="V21" s="179"/>
      <c r="W21" s="179"/>
      <c r="X21" s="180"/>
      <c r="Y21" s="180"/>
      <c r="Z21" s="181"/>
    </row>
    <row r="22" spans="1:26" ht="12.75">
      <c r="A22" s="364"/>
      <c r="B22" s="161"/>
      <c r="C22" s="35"/>
      <c r="D22" s="33"/>
      <c r="E22" s="67"/>
      <c r="F22" s="10"/>
      <c r="G22" s="11"/>
      <c r="H22" s="12"/>
      <c r="I22" s="13"/>
      <c r="J22" s="14" t="s">
        <v>1</v>
      </c>
      <c r="K22" s="15">
        <v>0</v>
      </c>
      <c r="L22" s="15">
        <v>13600</v>
      </c>
      <c r="M22" s="15">
        <f>+$T22*X22</f>
        <v>8800</v>
      </c>
      <c r="N22" s="16">
        <f>+$T22*Y22</f>
        <v>0</v>
      </c>
      <c r="O22" s="17">
        <f t="shared" si="0"/>
        <v>22400</v>
      </c>
      <c r="P22" s="18" t="s">
        <v>45</v>
      </c>
      <c r="Q22" s="19" t="s">
        <v>52</v>
      </c>
      <c r="R22" s="62" t="str">
        <f t="shared" si="1"/>
        <v>UNIFEM pooled</v>
      </c>
      <c r="T22" s="14">
        <v>800</v>
      </c>
      <c r="U22" s="63" t="s">
        <v>39</v>
      </c>
      <c r="V22" s="179">
        <v>5</v>
      </c>
      <c r="W22" s="179">
        <v>12</v>
      </c>
      <c r="X22" s="180">
        <v>11</v>
      </c>
      <c r="Y22" s="180"/>
      <c r="Z22" s="181">
        <f>+SUM(V22:Y22)</f>
        <v>28</v>
      </c>
    </row>
    <row r="23" spans="1:26" ht="12.75">
      <c r="A23" s="364"/>
      <c r="B23" s="161"/>
      <c r="C23" s="35"/>
      <c r="D23" s="33"/>
      <c r="E23" s="67"/>
      <c r="F23" s="10"/>
      <c r="G23" s="11"/>
      <c r="H23" s="12"/>
      <c r="I23" s="13"/>
      <c r="J23" s="14" t="s">
        <v>48</v>
      </c>
      <c r="K23" s="15">
        <f>+K22*0.75%</f>
        <v>0</v>
      </c>
      <c r="L23" s="15">
        <f>+L22*0.75%</f>
        <v>102</v>
      </c>
      <c r="M23" s="15">
        <f>+M22*0.75%</f>
        <v>66</v>
      </c>
      <c r="N23" s="16">
        <f>+N22*0.75%</f>
        <v>0</v>
      </c>
      <c r="O23" s="17">
        <f t="shared" si="0"/>
        <v>168</v>
      </c>
      <c r="P23" s="18" t="s">
        <v>45</v>
      </c>
      <c r="Q23" s="19" t="s">
        <v>52</v>
      </c>
      <c r="R23" s="62" t="str">
        <f t="shared" si="1"/>
        <v>UNIFEM pooled</v>
      </c>
      <c r="T23" s="14"/>
      <c r="U23" s="63"/>
      <c r="V23" s="179"/>
      <c r="W23" s="179"/>
      <c r="X23" s="180"/>
      <c r="Y23" s="180"/>
      <c r="Z23" s="181"/>
    </row>
    <row r="24" spans="1:26" ht="12.75">
      <c r="A24" s="364"/>
      <c r="B24" s="161"/>
      <c r="C24" s="35"/>
      <c r="D24" s="33"/>
      <c r="E24" s="67"/>
      <c r="F24" s="10"/>
      <c r="G24" s="11"/>
      <c r="H24" s="12"/>
      <c r="I24" s="13"/>
      <c r="J24" s="14" t="s">
        <v>110</v>
      </c>
      <c r="K24" s="15">
        <f>(K22+K23)*0.07</f>
        <v>0</v>
      </c>
      <c r="L24" s="15">
        <f>(L22+L23)*0.07</f>
        <v>959.1400000000001</v>
      </c>
      <c r="M24" s="15">
        <f>(M22+M23)*0.07</f>
        <v>620.62</v>
      </c>
      <c r="N24" s="16">
        <f>(N22+N23)*0.07</f>
        <v>0</v>
      </c>
      <c r="O24" s="17">
        <f t="shared" si="0"/>
        <v>1579.7600000000002</v>
      </c>
      <c r="P24" s="18" t="s">
        <v>45</v>
      </c>
      <c r="Q24" s="19" t="s">
        <v>52</v>
      </c>
      <c r="R24" s="62" t="str">
        <f t="shared" si="1"/>
        <v>UNIFEM pooled</v>
      </c>
      <c r="T24" s="14"/>
      <c r="U24" s="63"/>
      <c r="V24" s="179"/>
      <c r="W24" s="179"/>
      <c r="X24" s="180"/>
      <c r="Y24" s="180"/>
      <c r="Z24" s="181"/>
    </row>
    <row r="25" spans="1:26" ht="12.75">
      <c r="A25" s="364"/>
      <c r="B25" s="161"/>
      <c r="C25" s="35"/>
      <c r="D25" s="131"/>
      <c r="E25" s="68"/>
      <c r="F25" s="39"/>
      <c r="G25" s="40"/>
      <c r="H25" s="41"/>
      <c r="I25" s="42"/>
      <c r="J25" s="54"/>
      <c r="K25" s="55"/>
      <c r="L25" s="55"/>
      <c r="M25" s="55"/>
      <c r="N25" s="58"/>
      <c r="O25" s="59"/>
      <c r="P25" s="56"/>
      <c r="Q25" s="57"/>
      <c r="R25" s="62" t="str">
        <f t="shared" si="1"/>
        <v> </v>
      </c>
      <c r="S25" s="66"/>
      <c r="T25" s="14"/>
      <c r="U25" s="63"/>
      <c r="V25" s="179"/>
      <c r="W25" s="179"/>
      <c r="X25" s="180"/>
      <c r="Y25" s="180"/>
      <c r="Z25" s="181"/>
    </row>
    <row r="26" spans="1:26" ht="89.25">
      <c r="A26" s="364"/>
      <c r="B26" s="161" t="s">
        <v>162</v>
      </c>
      <c r="C26" s="182"/>
      <c r="D26" s="44" t="s">
        <v>27</v>
      </c>
      <c r="E26" s="112" t="s">
        <v>200</v>
      </c>
      <c r="F26" s="21" t="s">
        <v>29</v>
      </c>
      <c r="G26" s="22" t="s">
        <v>29</v>
      </c>
      <c r="H26" s="23"/>
      <c r="I26" s="24"/>
      <c r="J26" s="25" t="s">
        <v>0</v>
      </c>
      <c r="K26" s="26">
        <f>+$T26*V26</f>
        <v>1200</v>
      </c>
      <c r="L26" s="26">
        <f>+$T26*W26</f>
        <v>12000</v>
      </c>
      <c r="M26" s="26">
        <f>+$T26*X26</f>
        <v>3600</v>
      </c>
      <c r="N26" s="27">
        <f>+$T26*Y26</f>
        <v>0</v>
      </c>
      <c r="O26" s="28">
        <f aca="true" t="shared" si="2" ref="O26:O32">+SUM(K26:N26)</f>
        <v>16800</v>
      </c>
      <c r="P26" s="29" t="s">
        <v>31</v>
      </c>
      <c r="Q26" s="30" t="s">
        <v>70</v>
      </c>
      <c r="R26" s="62" t="str">
        <f t="shared" si="1"/>
        <v>UNDP TRAC</v>
      </c>
      <c r="T26" s="14">
        <v>600</v>
      </c>
      <c r="U26" s="63" t="s">
        <v>38</v>
      </c>
      <c r="V26" s="179">
        <v>2</v>
      </c>
      <c r="W26" s="179">
        <v>20</v>
      </c>
      <c r="X26" s="180">
        <v>6</v>
      </c>
      <c r="Y26" s="180"/>
      <c r="Z26" s="181">
        <f>+SUM(V26:Y26)</f>
        <v>28</v>
      </c>
    </row>
    <row r="27" spans="1:26" ht="12.75">
      <c r="A27" s="364"/>
      <c r="B27" s="161"/>
      <c r="C27" s="182"/>
      <c r="D27" s="60"/>
      <c r="E27" s="114"/>
      <c r="F27" s="46"/>
      <c r="G27" s="47"/>
      <c r="H27" s="48"/>
      <c r="I27" s="49"/>
      <c r="J27" s="174" t="s">
        <v>48</v>
      </c>
      <c r="K27" s="183">
        <f>+K26*0.75%</f>
        <v>9</v>
      </c>
      <c r="L27" s="183">
        <f>+L26*0.75%</f>
        <v>90</v>
      </c>
      <c r="M27" s="183">
        <f>+M26*0.75%</f>
        <v>27</v>
      </c>
      <c r="N27" s="184">
        <f>+N26*0.75%</f>
        <v>0</v>
      </c>
      <c r="O27" s="185">
        <f t="shared" si="2"/>
        <v>126</v>
      </c>
      <c r="P27" s="186" t="s">
        <v>31</v>
      </c>
      <c r="Q27" s="187" t="s">
        <v>70</v>
      </c>
      <c r="R27" s="62" t="str">
        <f t="shared" si="1"/>
        <v>UNDP TRAC</v>
      </c>
      <c r="T27" s="14"/>
      <c r="U27" s="63"/>
      <c r="V27" s="179"/>
      <c r="W27" s="179"/>
      <c r="X27" s="180"/>
      <c r="Y27" s="180"/>
      <c r="Z27" s="181"/>
    </row>
    <row r="28" spans="1:26" ht="12.75">
      <c r="A28" s="364"/>
      <c r="B28" s="161"/>
      <c r="C28" s="182"/>
      <c r="D28" s="33"/>
      <c r="E28" s="67"/>
      <c r="F28" s="10"/>
      <c r="G28" s="11"/>
      <c r="H28" s="12"/>
      <c r="I28" s="13"/>
      <c r="J28" s="14" t="s">
        <v>0</v>
      </c>
      <c r="K28" s="15">
        <f>+$T28*V28</f>
        <v>0</v>
      </c>
      <c r="L28" s="15">
        <v>20000</v>
      </c>
      <c r="M28" s="15">
        <v>16000</v>
      </c>
      <c r="N28" s="16">
        <f>+$T28*Y28</f>
        <v>0</v>
      </c>
      <c r="O28" s="17">
        <f t="shared" si="2"/>
        <v>36000</v>
      </c>
      <c r="P28" s="18" t="s">
        <v>45</v>
      </c>
      <c r="Q28" s="19" t="s">
        <v>52</v>
      </c>
      <c r="R28" s="62" t="str">
        <f t="shared" si="1"/>
        <v>UNIFEM pooled</v>
      </c>
      <c r="T28" s="14">
        <v>750</v>
      </c>
      <c r="U28" s="63" t="s">
        <v>38</v>
      </c>
      <c r="V28" s="179"/>
      <c r="W28" s="179">
        <v>40</v>
      </c>
      <c r="X28" s="180">
        <v>8</v>
      </c>
      <c r="Y28" s="180"/>
      <c r="Z28" s="181">
        <v>46</v>
      </c>
    </row>
    <row r="29" spans="1:26" ht="12.75">
      <c r="A29" s="364"/>
      <c r="B29" s="161"/>
      <c r="C29" s="182"/>
      <c r="D29" s="33"/>
      <c r="E29" s="67"/>
      <c r="F29" s="10"/>
      <c r="G29" s="11"/>
      <c r="H29" s="12"/>
      <c r="I29" s="13"/>
      <c r="J29" s="14" t="s">
        <v>48</v>
      </c>
      <c r="K29" s="15">
        <f>+K28*0.75%</f>
        <v>0</v>
      </c>
      <c r="L29" s="15">
        <f>+L28*0.75%</f>
        <v>150</v>
      </c>
      <c r="M29" s="15">
        <f>+M28*0.75%</f>
        <v>120</v>
      </c>
      <c r="N29" s="16">
        <f>+N28*0.75%</f>
        <v>0</v>
      </c>
      <c r="O29" s="17">
        <f t="shared" si="2"/>
        <v>270</v>
      </c>
      <c r="P29" s="18" t="s">
        <v>45</v>
      </c>
      <c r="Q29" s="19" t="s">
        <v>52</v>
      </c>
      <c r="R29" s="62" t="str">
        <f t="shared" si="1"/>
        <v>UNIFEM pooled</v>
      </c>
      <c r="T29" s="14"/>
      <c r="U29" s="63"/>
      <c r="V29" s="179"/>
      <c r="W29" s="179"/>
      <c r="X29" s="180"/>
      <c r="Y29" s="180"/>
      <c r="Z29" s="181"/>
    </row>
    <row r="30" spans="1:26" ht="12.75">
      <c r="A30" s="364"/>
      <c r="B30" s="161"/>
      <c r="C30" s="182"/>
      <c r="D30" s="33"/>
      <c r="E30" s="67"/>
      <c r="F30" s="10"/>
      <c r="G30" s="11"/>
      <c r="H30" s="12"/>
      <c r="I30" s="13"/>
      <c r="J30" s="14" t="s">
        <v>110</v>
      </c>
      <c r="K30" s="15">
        <f>(K28+K29)*0.07</f>
        <v>0</v>
      </c>
      <c r="L30" s="15">
        <f>(L28+L29)*0.07</f>
        <v>1410.5000000000002</v>
      </c>
      <c r="M30" s="15">
        <f>(M28+M29)*0.07</f>
        <v>1128.4</v>
      </c>
      <c r="N30" s="16">
        <f>(N28+N29)*0.07</f>
        <v>0</v>
      </c>
      <c r="O30" s="17">
        <f t="shared" si="2"/>
        <v>2538.9000000000005</v>
      </c>
      <c r="P30" s="18" t="s">
        <v>45</v>
      </c>
      <c r="Q30" s="19" t="s">
        <v>52</v>
      </c>
      <c r="R30" s="62" t="str">
        <f t="shared" si="1"/>
        <v>UNIFEM pooled</v>
      </c>
      <c r="T30" s="14"/>
      <c r="U30" s="63"/>
      <c r="V30" s="179"/>
      <c r="W30" s="179"/>
      <c r="X30" s="180"/>
      <c r="Y30" s="180"/>
      <c r="Z30" s="181"/>
    </row>
    <row r="31" spans="1:26" ht="12.75">
      <c r="A31" s="364"/>
      <c r="B31" s="161"/>
      <c r="C31" s="182"/>
      <c r="D31" s="131"/>
      <c r="E31" s="68"/>
      <c r="F31" s="39"/>
      <c r="G31" s="40"/>
      <c r="H31" s="41"/>
      <c r="I31" s="42"/>
      <c r="J31" s="54" t="s">
        <v>2</v>
      </c>
      <c r="K31" s="55">
        <f>+$T31*V31</f>
        <v>500</v>
      </c>
      <c r="L31" s="55">
        <f>+$T31*W31</f>
        <v>4500</v>
      </c>
      <c r="M31" s="55">
        <f>+$T31*X31</f>
        <v>2500</v>
      </c>
      <c r="N31" s="58">
        <f>+$T31*Y31</f>
        <v>0</v>
      </c>
      <c r="O31" s="59">
        <f t="shared" si="2"/>
        <v>7500</v>
      </c>
      <c r="P31" s="56" t="s">
        <v>31</v>
      </c>
      <c r="Q31" s="57" t="s">
        <v>70</v>
      </c>
      <c r="R31" s="62" t="str">
        <f t="shared" si="1"/>
        <v>UNDP TRAC</v>
      </c>
      <c r="T31" s="14">
        <v>5</v>
      </c>
      <c r="U31" s="63" t="s">
        <v>51</v>
      </c>
      <c r="V31" s="179">
        <v>100</v>
      </c>
      <c r="W31" s="179">
        <v>900</v>
      </c>
      <c r="X31" s="180">
        <v>500</v>
      </c>
      <c r="Y31" s="180"/>
      <c r="Z31" s="181">
        <f>+SUM(V31:Y31)</f>
        <v>1500</v>
      </c>
    </row>
    <row r="32" spans="1:26" ht="12.75">
      <c r="A32" s="364"/>
      <c r="B32" s="161"/>
      <c r="C32" s="188"/>
      <c r="D32" s="37"/>
      <c r="E32" s="115"/>
      <c r="F32" s="1"/>
      <c r="G32" s="2"/>
      <c r="H32" s="7"/>
      <c r="I32" s="3"/>
      <c r="J32" s="20" t="s">
        <v>48</v>
      </c>
      <c r="K32" s="4">
        <f>+K31*0.75%</f>
        <v>3.75</v>
      </c>
      <c r="L32" s="4">
        <f>+L31*0.75%</f>
        <v>33.75</v>
      </c>
      <c r="M32" s="4">
        <f>+M31*0.75%</f>
        <v>18.75</v>
      </c>
      <c r="N32" s="5">
        <f>+N31*0.75%</f>
        <v>0</v>
      </c>
      <c r="O32" s="6">
        <f t="shared" si="2"/>
        <v>56.25</v>
      </c>
      <c r="P32" s="8" t="s">
        <v>31</v>
      </c>
      <c r="Q32" s="9" t="s">
        <v>70</v>
      </c>
      <c r="R32" s="62" t="str">
        <f t="shared" si="1"/>
        <v>UNDP TRAC</v>
      </c>
      <c r="T32" s="14"/>
      <c r="U32" s="63"/>
      <c r="V32" s="179"/>
      <c r="W32" s="179"/>
      <c r="X32" s="180"/>
      <c r="Y32" s="180"/>
      <c r="Z32" s="181"/>
    </row>
    <row r="33" spans="1:26" ht="12.75">
      <c r="A33" s="364"/>
      <c r="B33" s="161"/>
      <c r="C33" s="189"/>
      <c r="D33" s="127" t="s">
        <v>165</v>
      </c>
      <c r="E33" s="128"/>
      <c r="F33" s="46"/>
      <c r="G33" s="47"/>
      <c r="H33" s="48"/>
      <c r="I33" s="49"/>
      <c r="J33" s="174" t="s">
        <v>99</v>
      </c>
      <c r="K33" s="190">
        <f aca="true" t="shared" si="3" ref="K33:O38">+SUMIF($R$16:$R$32,$J33,K$16:K$32)</f>
        <v>3224</v>
      </c>
      <c r="L33" s="190">
        <f t="shared" si="3"/>
        <v>68510</v>
      </c>
      <c r="M33" s="190">
        <f t="shared" si="3"/>
        <v>44430.75</v>
      </c>
      <c r="N33" s="191">
        <f t="shared" si="3"/>
        <v>0</v>
      </c>
      <c r="O33" s="192">
        <f t="shared" si="3"/>
        <v>116164.75</v>
      </c>
      <c r="P33" s="130"/>
      <c r="Q33" s="66"/>
      <c r="R33" s="62" t="str">
        <f t="shared" si="1"/>
        <v> </v>
      </c>
      <c r="T33" s="14"/>
      <c r="U33" s="63"/>
      <c r="V33" s="179"/>
      <c r="W33" s="179"/>
      <c r="X33" s="180"/>
      <c r="Y33" s="180"/>
      <c r="Z33" s="181"/>
    </row>
    <row r="34" spans="1:26" ht="12.75">
      <c r="A34" s="364"/>
      <c r="B34" s="161"/>
      <c r="C34" s="189"/>
      <c r="D34" s="123" t="s">
        <v>95</v>
      </c>
      <c r="E34" s="124"/>
      <c r="F34" s="10"/>
      <c r="G34" s="11"/>
      <c r="H34" s="12"/>
      <c r="I34" s="13"/>
      <c r="J34" s="14" t="s">
        <v>100</v>
      </c>
      <c r="K34" s="193">
        <f t="shared" si="3"/>
        <v>0</v>
      </c>
      <c r="L34" s="193">
        <f t="shared" si="3"/>
        <v>0</v>
      </c>
      <c r="M34" s="193">
        <f t="shared" si="3"/>
        <v>0</v>
      </c>
      <c r="N34" s="194">
        <f t="shared" si="3"/>
        <v>0</v>
      </c>
      <c r="O34" s="195">
        <f t="shared" si="3"/>
        <v>0</v>
      </c>
      <c r="P34" s="65"/>
      <c r="Q34" s="66"/>
      <c r="R34" s="62" t="str">
        <f t="shared" si="1"/>
        <v> </v>
      </c>
      <c r="T34" s="14"/>
      <c r="U34" s="63"/>
      <c r="V34" s="179"/>
      <c r="W34" s="179"/>
      <c r="X34" s="180"/>
      <c r="Y34" s="180"/>
      <c r="Z34" s="181"/>
    </row>
    <row r="35" spans="1:26" ht="12.75">
      <c r="A35" s="364"/>
      <c r="B35" s="161"/>
      <c r="C35" s="189"/>
      <c r="D35" s="123" t="s">
        <v>164</v>
      </c>
      <c r="E35" s="124"/>
      <c r="F35" s="10"/>
      <c r="G35" s="11"/>
      <c r="H35" s="12"/>
      <c r="I35" s="13"/>
      <c r="J35" s="14" t="s">
        <v>105</v>
      </c>
      <c r="K35" s="193">
        <f t="shared" si="3"/>
        <v>0</v>
      </c>
      <c r="L35" s="193">
        <f t="shared" si="3"/>
        <v>0</v>
      </c>
      <c r="M35" s="193">
        <f t="shared" si="3"/>
        <v>0</v>
      </c>
      <c r="N35" s="194">
        <f t="shared" si="3"/>
        <v>0</v>
      </c>
      <c r="O35" s="195">
        <f t="shared" si="3"/>
        <v>0</v>
      </c>
      <c r="P35" s="65"/>
      <c r="Q35" s="66"/>
      <c r="R35" s="62" t="str">
        <f t="shared" si="1"/>
        <v> </v>
      </c>
      <c r="T35" s="14"/>
      <c r="U35" s="63"/>
      <c r="V35" s="179"/>
      <c r="W35" s="179"/>
      <c r="X35" s="180"/>
      <c r="Y35" s="180"/>
      <c r="Z35" s="181"/>
    </row>
    <row r="36" spans="1:26" ht="12.75">
      <c r="A36" s="364"/>
      <c r="B36" s="161"/>
      <c r="C36" s="189"/>
      <c r="D36" s="123" t="s">
        <v>97</v>
      </c>
      <c r="E36" s="124"/>
      <c r="F36" s="10"/>
      <c r="G36" s="11"/>
      <c r="H36" s="12"/>
      <c r="I36" s="13"/>
      <c r="J36" s="14" t="s">
        <v>101</v>
      </c>
      <c r="K36" s="193">
        <f t="shared" si="3"/>
        <v>0</v>
      </c>
      <c r="L36" s="193">
        <f t="shared" si="3"/>
        <v>36221.64</v>
      </c>
      <c r="M36" s="193">
        <f t="shared" si="3"/>
        <v>26735.020000000004</v>
      </c>
      <c r="N36" s="194">
        <f t="shared" si="3"/>
        <v>0</v>
      </c>
      <c r="O36" s="195">
        <f t="shared" si="3"/>
        <v>62956.66</v>
      </c>
      <c r="P36" s="65"/>
      <c r="Q36" s="66"/>
      <c r="R36" s="62" t="str">
        <f t="shared" si="1"/>
        <v> </v>
      </c>
      <c r="T36" s="14"/>
      <c r="U36" s="63"/>
      <c r="V36" s="179"/>
      <c r="W36" s="179"/>
      <c r="X36" s="180"/>
      <c r="Y36" s="180"/>
      <c r="Z36" s="181"/>
    </row>
    <row r="37" spans="1:26" ht="12.75">
      <c r="A37" s="364"/>
      <c r="B37" s="161"/>
      <c r="C37" s="189"/>
      <c r="D37" s="123" t="s">
        <v>98</v>
      </c>
      <c r="E37" s="124"/>
      <c r="F37" s="10"/>
      <c r="G37" s="11"/>
      <c r="H37" s="12"/>
      <c r="I37" s="13"/>
      <c r="J37" s="14" t="s">
        <v>102</v>
      </c>
      <c r="K37" s="193">
        <f t="shared" si="3"/>
        <v>5037.5</v>
      </c>
      <c r="L37" s="193">
        <f t="shared" si="3"/>
        <v>9772.75</v>
      </c>
      <c r="M37" s="193">
        <f t="shared" si="3"/>
        <v>9067.5</v>
      </c>
      <c r="N37" s="194">
        <f t="shared" si="3"/>
        <v>0</v>
      </c>
      <c r="O37" s="195">
        <f t="shared" si="3"/>
        <v>23877.75</v>
      </c>
      <c r="P37" s="65"/>
      <c r="Q37" s="66"/>
      <c r="R37" s="62" t="str">
        <f t="shared" si="1"/>
        <v> </v>
      </c>
      <c r="T37" s="14"/>
      <c r="U37" s="63"/>
      <c r="V37" s="179"/>
      <c r="W37" s="179"/>
      <c r="X37" s="180"/>
      <c r="Y37" s="180"/>
      <c r="Z37" s="181"/>
    </row>
    <row r="38" spans="1:26" ht="13.5" thickBot="1">
      <c r="A38" s="364"/>
      <c r="B38" s="161"/>
      <c r="C38" s="189"/>
      <c r="D38" s="125" t="s">
        <v>104</v>
      </c>
      <c r="E38" s="126"/>
      <c r="F38" s="196"/>
      <c r="G38" s="197"/>
      <c r="H38" s="198"/>
      <c r="I38" s="199"/>
      <c r="J38" s="200" t="s">
        <v>134</v>
      </c>
      <c r="K38" s="201">
        <f t="shared" si="3"/>
        <v>0</v>
      </c>
      <c r="L38" s="201">
        <f t="shared" si="3"/>
        <v>0</v>
      </c>
      <c r="M38" s="201">
        <f t="shared" si="3"/>
        <v>0</v>
      </c>
      <c r="N38" s="202">
        <f t="shared" si="3"/>
        <v>0</v>
      </c>
      <c r="O38" s="203">
        <f t="shared" si="3"/>
        <v>0</v>
      </c>
      <c r="P38" s="65"/>
      <c r="Q38" s="66"/>
      <c r="R38" s="62" t="str">
        <f t="shared" si="1"/>
        <v> </v>
      </c>
      <c r="T38" s="14"/>
      <c r="U38" s="63"/>
      <c r="V38" s="179"/>
      <c r="W38" s="179"/>
      <c r="X38" s="180"/>
      <c r="Y38" s="180"/>
      <c r="Z38" s="181"/>
    </row>
    <row r="39" spans="1:26" ht="18" thickBot="1" thickTop="1">
      <c r="A39" s="364"/>
      <c r="B39" s="204"/>
      <c r="C39" s="205"/>
      <c r="D39" s="206" t="s">
        <v>96</v>
      </c>
      <c r="E39" s="206"/>
      <c r="F39" s="207"/>
      <c r="G39" s="208"/>
      <c r="H39" s="209"/>
      <c r="I39" s="210"/>
      <c r="J39" s="211"/>
      <c r="K39" s="212">
        <f>SUM(K33:K38)</f>
        <v>8261.5</v>
      </c>
      <c r="L39" s="212">
        <f>SUM(L33:L38)</f>
        <v>114504.39</v>
      </c>
      <c r="M39" s="212">
        <f>SUM(M33:M38)</f>
        <v>80233.27</v>
      </c>
      <c r="N39" s="213">
        <f>SUM(N33:N38)</f>
        <v>0</v>
      </c>
      <c r="O39" s="214">
        <f>SUM(O33:O38)</f>
        <v>202999.16</v>
      </c>
      <c r="P39" s="81"/>
      <c r="Q39" s="82"/>
      <c r="R39" s="62" t="str">
        <f t="shared" si="1"/>
        <v> </v>
      </c>
      <c r="S39" s="66"/>
      <c r="T39" s="14"/>
      <c r="U39" s="63"/>
      <c r="V39" s="179"/>
      <c r="W39" s="179"/>
      <c r="X39" s="180"/>
      <c r="Y39" s="180"/>
      <c r="Z39" s="181"/>
    </row>
    <row r="40" spans="1:26" ht="77.25" thickTop="1">
      <c r="A40" s="364"/>
      <c r="B40" s="161" t="s">
        <v>148</v>
      </c>
      <c r="C40" s="60" t="s">
        <v>77</v>
      </c>
      <c r="D40" s="60" t="s">
        <v>166</v>
      </c>
      <c r="E40" s="114" t="s">
        <v>201</v>
      </c>
      <c r="F40" s="46"/>
      <c r="G40" s="47"/>
      <c r="H40" s="48"/>
      <c r="I40" s="49"/>
      <c r="J40" s="174"/>
      <c r="K40" s="183"/>
      <c r="L40" s="183"/>
      <c r="M40" s="183"/>
      <c r="N40" s="184"/>
      <c r="O40" s="185"/>
      <c r="P40" s="29"/>
      <c r="Q40" s="30"/>
      <c r="R40" s="62" t="str">
        <f t="shared" si="1"/>
        <v> </v>
      </c>
      <c r="T40" s="14"/>
      <c r="U40" s="63"/>
      <c r="V40" s="179"/>
      <c r="W40" s="179"/>
      <c r="X40" s="180"/>
      <c r="Y40" s="180"/>
      <c r="Z40" s="181"/>
    </row>
    <row r="41" spans="1:26" ht="38.25">
      <c r="A41" s="364"/>
      <c r="B41" s="161"/>
      <c r="C41" s="35" t="s">
        <v>79</v>
      </c>
      <c r="D41" s="36"/>
      <c r="E41" s="67"/>
      <c r="F41" s="10"/>
      <c r="G41" s="11"/>
      <c r="H41" s="12"/>
      <c r="I41" s="13"/>
      <c r="J41" s="14"/>
      <c r="K41" s="15"/>
      <c r="L41" s="15"/>
      <c r="M41" s="15"/>
      <c r="N41" s="16"/>
      <c r="O41" s="17"/>
      <c r="P41" s="18"/>
      <c r="Q41" s="19"/>
      <c r="R41" s="62" t="str">
        <f t="shared" si="1"/>
        <v> </v>
      </c>
      <c r="T41" s="14"/>
      <c r="U41" s="63"/>
      <c r="V41" s="179"/>
      <c r="W41" s="179"/>
      <c r="X41" s="179"/>
      <c r="Y41" s="180"/>
      <c r="Z41" s="181"/>
    </row>
    <row r="42" spans="1:26" ht="12.75">
      <c r="A42" s="364"/>
      <c r="B42" s="161"/>
      <c r="C42" s="35"/>
      <c r="D42" s="33" t="s">
        <v>167</v>
      </c>
      <c r="E42" s="67"/>
      <c r="F42" s="10"/>
      <c r="G42" s="11"/>
      <c r="H42" s="12"/>
      <c r="I42" s="13"/>
      <c r="J42" s="14"/>
      <c r="K42" s="15"/>
      <c r="L42" s="15"/>
      <c r="M42" s="15"/>
      <c r="N42" s="16"/>
      <c r="O42" s="17"/>
      <c r="P42" s="18"/>
      <c r="Q42" s="19"/>
      <c r="R42" s="62" t="str">
        <f t="shared" si="1"/>
        <v> </v>
      </c>
      <c r="T42" s="14"/>
      <c r="U42" s="63"/>
      <c r="V42" s="179"/>
      <c r="W42" s="179"/>
      <c r="X42" s="180"/>
      <c r="Y42" s="180"/>
      <c r="Z42" s="181"/>
    </row>
    <row r="43" spans="1:26" ht="25.5">
      <c r="A43" s="364"/>
      <c r="B43" s="161"/>
      <c r="C43" s="35"/>
      <c r="D43" s="36" t="s">
        <v>60</v>
      </c>
      <c r="E43" s="67"/>
      <c r="F43" s="10" t="s">
        <v>29</v>
      </c>
      <c r="G43" s="11" t="s">
        <v>29</v>
      </c>
      <c r="H43" s="12" t="s">
        <v>29</v>
      </c>
      <c r="I43" s="13"/>
      <c r="J43" s="14" t="s">
        <v>40</v>
      </c>
      <c r="K43" s="15">
        <f aca="true" t="shared" si="4" ref="K43:L49">+$T43*V43</f>
        <v>0</v>
      </c>
      <c r="L43" s="15">
        <f>+$T43*W43-100</f>
        <v>900</v>
      </c>
      <c r="M43" s="15">
        <f>+$T43*X43</f>
        <v>0</v>
      </c>
      <c r="N43" s="16">
        <f>+$T43*Y43</f>
        <v>0</v>
      </c>
      <c r="O43" s="17">
        <f aca="true" t="shared" si="5" ref="O43:O50">+SUM(K43:N43)</f>
        <v>900</v>
      </c>
      <c r="P43" s="18" t="s">
        <v>31</v>
      </c>
      <c r="Q43" s="19" t="s">
        <v>72</v>
      </c>
      <c r="R43" s="62" t="str">
        <f t="shared" si="1"/>
        <v>UNDP TTF</v>
      </c>
      <c r="T43" s="14">
        <v>1000</v>
      </c>
      <c r="U43" s="63" t="s">
        <v>37</v>
      </c>
      <c r="V43" s="179"/>
      <c r="W43" s="179">
        <v>1</v>
      </c>
      <c r="X43" s="180"/>
      <c r="Y43" s="180"/>
      <c r="Z43" s="181">
        <f>+SUM(V43:Y43)</f>
        <v>1</v>
      </c>
    </row>
    <row r="44" spans="1:26" ht="12.75">
      <c r="A44" s="364"/>
      <c r="B44" s="161"/>
      <c r="C44" s="35"/>
      <c r="D44" s="36"/>
      <c r="E44" s="67"/>
      <c r="F44" s="10"/>
      <c r="G44" s="11"/>
      <c r="H44" s="12"/>
      <c r="I44" s="13"/>
      <c r="J44" s="14" t="s">
        <v>1</v>
      </c>
      <c r="K44" s="15">
        <f t="shared" si="4"/>
        <v>0</v>
      </c>
      <c r="L44" s="15">
        <f>+$T44*W44-150</f>
        <v>23850</v>
      </c>
      <c r="M44" s="15">
        <f>+$T44*X44</f>
        <v>0</v>
      </c>
      <c r="N44" s="16">
        <f>+$T44*Y44</f>
        <v>0</v>
      </c>
      <c r="O44" s="17">
        <f t="shared" si="5"/>
        <v>23850</v>
      </c>
      <c r="P44" s="18" t="s">
        <v>31</v>
      </c>
      <c r="Q44" s="19" t="s">
        <v>72</v>
      </c>
      <c r="R44" s="62" t="str">
        <f t="shared" si="1"/>
        <v>UNDP TTF</v>
      </c>
      <c r="T44" s="14">
        <v>800</v>
      </c>
      <c r="U44" s="63" t="s">
        <v>39</v>
      </c>
      <c r="V44" s="179"/>
      <c r="W44" s="179">
        <v>30</v>
      </c>
      <c r="X44" s="180"/>
      <c r="Y44" s="180"/>
      <c r="Z44" s="181">
        <f>+SUM(V44:Y44)</f>
        <v>30</v>
      </c>
    </row>
    <row r="45" spans="1:26" ht="12.75">
      <c r="A45" s="364"/>
      <c r="B45" s="161"/>
      <c r="C45" s="35"/>
      <c r="D45" s="36"/>
      <c r="E45" s="67"/>
      <c r="F45" s="10"/>
      <c r="G45" s="11"/>
      <c r="H45" s="12"/>
      <c r="I45" s="13"/>
      <c r="J45" s="14" t="s">
        <v>48</v>
      </c>
      <c r="K45" s="15">
        <v>0</v>
      </c>
      <c r="L45" s="15">
        <v>250</v>
      </c>
      <c r="M45" s="15">
        <v>0</v>
      </c>
      <c r="N45" s="16">
        <v>0</v>
      </c>
      <c r="O45" s="17">
        <f t="shared" si="5"/>
        <v>250</v>
      </c>
      <c r="P45" s="18" t="s">
        <v>31</v>
      </c>
      <c r="Q45" s="19" t="s">
        <v>72</v>
      </c>
      <c r="R45" s="62" t="str">
        <f t="shared" si="1"/>
        <v>UNDP TTF</v>
      </c>
      <c r="T45" s="14"/>
      <c r="U45" s="63"/>
      <c r="V45" s="179"/>
      <c r="W45" s="179"/>
      <c r="X45" s="180"/>
      <c r="Y45" s="180"/>
      <c r="Z45" s="181"/>
    </row>
    <row r="46" spans="1:26" ht="12.75">
      <c r="A46" s="364"/>
      <c r="B46" s="161"/>
      <c r="C46" s="35"/>
      <c r="D46" s="36"/>
      <c r="E46" s="67"/>
      <c r="F46" s="10"/>
      <c r="G46" s="11"/>
      <c r="H46" s="12"/>
      <c r="I46" s="13"/>
      <c r="J46" s="14" t="s">
        <v>40</v>
      </c>
      <c r="K46" s="15">
        <f t="shared" si="4"/>
        <v>0</v>
      </c>
      <c r="L46" s="15">
        <f t="shared" si="4"/>
        <v>0</v>
      </c>
      <c r="M46" s="15">
        <f>+$T46*X46</f>
        <v>1000</v>
      </c>
      <c r="N46" s="16">
        <f>+$T46*Y46</f>
        <v>1000</v>
      </c>
      <c r="O46" s="17">
        <f t="shared" si="5"/>
        <v>2000</v>
      </c>
      <c r="P46" s="18" t="s">
        <v>31</v>
      </c>
      <c r="Q46" s="19" t="s">
        <v>70</v>
      </c>
      <c r="R46" s="62" t="str">
        <f t="shared" si="1"/>
        <v>UNDP TRAC</v>
      </c>
      <c r="T46" s="14">
        <v>1000</v>
      </c>
      <c r="U46" s="63" t="s">
        <v>37</v>
      </c>
      <c r="V46" s="179"/>
      <c r="W46" s="179"/>
      <c r="X46" s="180">
        <v>1</v>
      </c>
      <c r="Y46" s="180">
        <v>1</v>
      </c>
      <c r="Z46" s="181">
        <f>+SUM(V46:Y46)</f>
        <v>2</v>
      </c>
    </row>
    <row r="47" spans="1:26" ht="12.75">
      <c r="A47" s="364"/>
      <c r="B47" s="161"/>
      <c r="C47" s="35"/>
      <c r="D47" s="36"/>
      <c r="E47" s="67"/>
      <c r="F47" s="10"/>
      <c r="G47" s="11"/>
      <c r="H47" s="12"/>
      <c r="I47" s="13"/>
      <c r="J47" s="14" t="s">
        <v>1</v>
      </c>
      <c r="K47" s="15">
        <f t="shared" si="4"/>
        <v>0</v>
      </c>
      <c r="L47" s="15">
        <f t="shared" si="4"/>
        <v>0</v>
      </c>
      <c r="M47" s="15">
        <f>+$T47*X47</f>
        <v>20000</v>
      </c>
      <c r="N47" s="16">
        <f>+$T47*Y47</f>
        <v>0</v>
      </c>
      <c r="O47" s="17">
        <f t="shared" si="5"/>
        <v>20000</v>
      </c>
      <c r="P47" s="18" t="s">
        <v>31</v>
      </c>
      <c r="Q47" s="19" t="s">
        <v>70</v>
      </c>
      <c r="R47" s="62" t="str">
        <f t="shared" si="1"/>
        <v>UNDP TRAC</v>
      </c>
      <c r="T47" s="14">
        <v>800</v>
      </c>
      <c r="U47" s="63" t="s">
        <v>39</v>
      </c>
      <c r="V47" s="179"/>
      <c r="W47" s="179"/>
      <c r="X47" s="180">
        <v>25</v>
      </c>
      <c r="Y47" s="180"/>
      <c r="Z47" s="181">
        <f>+SUM(V47:Y47)</f>
        <v>25</v>
      </c>
    </row>
    <row r="48" spans="1:26" ht="12.75">
      <c r="A48" s="364"/>
      <c r="B48" s="161"/>
      <c r="C48" s="35"/>
      <c r="D48" s="36"/>
      <c r="E48" s="67"/>
      <c r="F48" s="10"/>
      <c r="G48" s="11"/>
      <c r="H48" s="12"/>
      <c r="I48" s="13"/>
      <c r="J48" s="14" t="s">
        <v>48</v>
      </c>
      <c r="K48" s="15">
        <f>0.75%*SUM(K46:K47)</f>
        <v>0</v>
      </c>
      <c r="L48" s="15">
        <f>0.75%*SUM(L46:L47)</f>
        <v>0</v>
      </c>
      <c r="M48" s="15">
        <f>0.75%*SUM(M46:M47)</f>
        <v>157.5</v>
      </c>
      <c r="N48" s="16">
        <f>0.75%*SUM(N46:N47)</f>
        <v>7.5</v>
      </c>
      <c r="O48" s="17">
        <f t="shared" si="5"/>
        <v>165</v>
      </c>
      <c r="P48" s="18" t="s">
        <v>31</v>
      </c>
      <c r="Q48" s="19" t="s">
        <v>70</v>
      </c>
      <c r="R48" s="62" t="str">
        <f t="shared" si="1"/>
        <v>UNDP TRAC</v>
      </c>
      <c r="T48" s="14"/>
      <c r="U48" s="63"/>
      <c r="V48" s="179"/>
      <c r="W48" s="179"/>
      <c r="X48" s="180"/>
      <c r="Y48" s="180"/>
      <c r="Z48" s="181"/>
    </row>
    <row r="49" spans="1:26" ht="25.5">
      <c r="A49" s="364"/>
      <c r="B49" s="161"/>
      <c r="C49" s="35"/>
      <c r="D49" s="36" t="s">
        <v>61</v>
      </c>
      <c r="E49" s="67"/>
      <c r="F49" s="10"/>
      <c r="G49" s="11"/>
      <c r="H49" s="12"/>
      <c r="I49" s="13"/>
      <c r="J49" s="14" t="s">
        <v>54</v>
      </c>
      <c r="K49" s="15">
        <f t="shared" si="4"/>
        <v>0</v>
      </c>
      <c r="L49" s="15">
        <f>+$T49*W49-200</f>
        <v>19800</v>
      </c>
      <c r="M49" s="15">
        <f>+$T49*X49</f>
        <v>0</v>
      </c>
      <c r="N49" s="16">
        <f>+$T49*Y49</f>
        <v>0</v>
      </c>
      <c r="O49" s="17">
        <f t="shared" si="5"/>
        <v>19800</v>
      </c>
      <c r="P49" s="18" t="s">
        <v>31</v>
      </c>
      <c r="Q49" s="19" t="s">
        <v>72</v>
      </c>
      <c r="R49" s="62" t="str">
        <f t="shared" si="1"/>
        <v>UNDP TTF</v>
      </c>
      <c r="T49" s="14">
        <v>20000</v>
      </c>
      <c r="U49" s="63" t="s">
        <v>56</v>
      </c>
      <c r="V49" s="179"/>
      <c r="W49" s="179">
        <v>1</v>
      </c>
      <c r="X49" s="180"/>
      <c r="Y49" s="180"/>
      <c r="Z49" s="181">
        <f>+SUM(V49:Y49)</f>
        <v>1</v>
      </c>
    </row>
    <row r="50" spans="1:26" ht="12.75">
      <c r="A50" s="364"/>
      <c r="B50" s="161"/>
      <c r="C50" s="35"/>
      <c r="D50" s="129"/>
      <c r="E50" s="68"/>
      <c r="F50" s="39"/>
      <c r="G50" s="40"/>
      <c r="H50" s="41"/>
      <c r="I50" s="42"/>
      <c r="J50" s="54" t="s">
        <v>48</v>
      </c>
      <c r="K50" s="55">
        <v>0</v>
      </c>
      <c r="L50" s="55">
        <v>200</v>
      </c>
      <c r="M50" s="55">
        <v>0</v>
      </c>
      <c r="N50" s="58">
        <v>0</v>
      </c>
      <c r="O50" s="17">
        <f t="shared" si="5"/>
        <v>200</v>
      </c>
      <c r="P50" s="18" t="s">
        <v>31</v>
      </c>
      <c r="Q50" s="19" t="s">
        <v>72</v>
      </c>
      <c r="R50" s="62" t="str">
        <f t="shared" si="1"/>
        <v>UNDP TTF</v>
      </c>
      <c r="T50" s="14"/>
      <c r="U50" s="63"/>
      <c r="V50" s="179"/>
      <c r="W50" s="179"/>
      <c r="X50" s="180"/>
      <c r="Y50" s="180"/>
      <c r="Z50" s="181"/>
    </row>
    <row r="51" spans="1:26" ht="12.75">
      <c r="A51" s="364"/>
      <c r="B51" s="161"/>
      <c r="C51" s="35"/>
      <c r="D51" s="38"/>
      <c r="E51" s="115"/>
      <c r="F51" s="1"/>
      <c r="G51" s="2"/>
      <c r="H51" s="7"/>
      <c r="I51" s="3"/>
      <c r="J51" s="20"/>
      <c r="K51" s="4"/>
      <c r="L51" s="4"/>
      <c r="M51" s="4"/>
      <c r="N51" s="5"/>
      <c r="O51" s="6"/>
      <c r="P51" s="8"/>
      <c r="Q51" s="9"/>
      <c r="R51" s="62" t="str">
        <f t="shared" si="1"/>
        <v> </v>
      </c>
      <c r="T51" s="14"/>
      <c r="U51" s="63"/>
      <c r="V51" s="179"/>
      <c r="W51" s="179"/>
      <c r="X51" s="180"/>
      <c r="Y51" s="180"/>
      <c r="Z51" s="181"/>
    </row>
    <row r="52" spans="1:26" ht="76.5">
      <c r="A52" s="364"/>
      <c r="B52" s="161" t="s">
        <v>149</v>
      </c>
      <c r="C52" s="35"/>
      <c r="D52" s="44" t="s">
        <v>168</v>
      </c>
      <c r="E52" s="112" t="s">
        <v>200</v>
      </c>
      <c r="F52" s="21"/>
      <c r="G52" s="22"/>
      <c r="H52" s="23"/>
      <c r="I52" s="24"/>
      <c r="J52" s="25"/>
      <c r="K52" s="26"/>
      <c r="L52" s="26"/>
      <c r="M52" s="26"/>
      <c r="N52" s="27"/>
      <c r="O52" s="28"/>
      <c r="P52" s="29"/>
      <c r="Q52" s="30"/>
      <c r="R52" s="62" t="str">
        <f t="shared" si="1"/>
        <v> </v>
      </c>
      <c r="T52" s="14"/>
      <c r="U52" s="63"/>
      <c r="V52" s="179"/>
      <c r="W52" s="179"/>
      <c r="X52" s="180"/>
      <c r="Y52" s="180"/>
      <c r="Z52" s="181"/>
    </row>
    <row r="53" spans="1:26" ht="12.75">
      <c r="A53" s="364"/>
      <c r="B53" s="161"/>
      <c r="C53" s="35"/>
      <c r="D53" s="33" t="s">
        <v>169</v>
      </c>
      <c r="E53" s="67" t="s">
        <v>200</v>
      </c>
      <c r="F53" s="10" t="s">
        <v>29</v>
      </c>
      <c r="G53" s="11" t="s">
        <v>29</v>
      </c>
      <c r="H53" s="12" t="s">
        <v>29</v>
      </c>
      <c r="I53" s="13"/>
      <c r="J53" s="14" t="s">
        <v>59</v>
      </c>
      <c r="K53" s="15">
        <f aca="true" t="shared" si="6" ref="K53:N54">+$T53*V53</f>
        <v>5000</v>
      </c>
      <c r="L53" s="15">
        <f t="shared" si="6"/>
        <v>20000</v>
      </c>
      <c r="M53" s="15">
        <f t="shared" si="6"/>
        <v>0</v>
      </c>
      <c r="N53" s="16">
        <f t="shared" si="6"/>
        <v>0</v>
      </c>
      <c r="O53" s="17">
        <f aca="true" t="shared" si="7" ref="O53:O65">+SUM(K53:N53)</f>
        <v>25000</v>
      </c>
      <c r="P53" s="18" t="s">
        <v>103</v>
      </c>
      <c r="Q53" s="19"/>
      <c r="R53" s="62" t="str">
        <f t="shared" si="1"/>
        <v>Unfunded </v>
      </c>
      <c r="T53" s="14">
        <v>25000</v>
      </c>
      <c r="U53" s="63" t="s">
        <v>57</v>
      </c>
      <c r="V53" s="179">
        <f>5/25</f>
        <v>0.2</v>
      </c>
      <c r="W53" s="179">
        <f>20/25</f>
        <v>0.8</v>
      </c>
      <c r="X53" s="180"/>
      <c r="Y53" s="180"/>
      <c r="Z53" s="181">
        <f aca="true" t="shared" si="8" ref="Z53:Z65">+SUM(V53:Y53)</f>
        <v>1</v>
      </c>
    </row>
    <row r="54" spans="1:26" ht="25.5">
      <c r="A54" s="364"/>
      <c r="B54" s="161"/>
      <c r="C54" s="35"/>
      <c r="D54" s="33" t="s">
        <v>170</v>
      </c>
      <c r="E54" s="67" t="s">
        <v>202</v>
      </c>
      <c r="F54" s="10"/>
      <c r="G54" s="11"/>
      <c r="H54" s="12" t="s">
        <v>29</v>
      </c>
      <c r="I54" s="13" t="s">
        <v>29</v>
      </c>
      <c r="J54" s="14" t="s">
        <v>59</v>
      </c>
      <c r="K54" s="15">
        <f t="shared" si="6"/>
        <v>0</v>
      </c>
      <c r="L54" s="15">
        <f t="shared" si="6"/>
        <v>0</v>
      </c>
      <c r="M54" s="15">
        <f t="shared" si="6"/>
        <v>10000</v>
      </c>
      <c r="N54" s="16">
        <f t="shared" si="6"/>
        <v>20000</v>
      </c>
      <c r="O54" s="17">
        <f t="shared" si="7"/>
        <v>30000</v>
      </c>
      <c r="P54" s="18" t="s">
        <v>103</v>
      </c>
      <c r="Q54" s="19"/>
      <c r="R54" s="62" t="str">
        <f t="shared" si="1"/>
        <v>Unfunded </v>
      </c>
      <c r="T54" s="14">
        <v>30000</v>
      </c>
      <c r="U54" s="63" t="s">
        <v>57</v>
      </c>
      <c r="V54" s="179"/>
      <c r="W54" s="179"/>
      <c r="X54" s="180">
        <f>1/3</f>
        <v>0.3333333333333333</v>
      </c>
      <c r="Y54" s="180">
        <f>2/3</f>
        <v>0.6666666666666666</v>
      </c>
      <c r="Z54" s="181">
        <f t="shared" si="8"/>
        <v>1</v>
      </c>
    </row>
    <row r="55" spans="1:26" ht="25.5">
      <c r="A55" s="364"/>
      <c r="B55" s="161"/>
      <c r="C55" s="35"/>
      <c r="D55" s="61" t="s">
        <v>207</v>
      </c>
      <c r="E55" s="114" t="s">
        <v>200</v>
      </c>
      <c r="F55" s="46"/>
      <c r="G55" s="47" t="s">
        <v>29</v>
      </c>
      <c r="H55" s="48"/>
      <c r="I55" s="49"/>
      <c r="J55" s="174" t="s">
        <v>59</v>
      </c>
      <c r="K55" s="183">
        <f aca="true" t="shared" si="9" ref="K55:N56">+$T55*V55</f>
        <v>0</v>
      </c>
      <c r="L55" s="183">
        <f t="shared" si="9"/>
        <v>12000</v>
      </c>
      <c r="M55" s="183">
        <f t="shared" si="9"/>
        <v>3000</v>
      </c>
      <c r="N55" s="184">
        <f t="shared" si="9"/>
        <v>0</v>
      </c>
      <c r="O55" s="185">
        <f>+SUM(K55:N55)</f>
        <v>15000</v>
      </c>
      <c r="P55" s="186" t="s">
        <v>103</v>
      </c>
      <c r="Q55" s="187"/>
      <c r="R55" s="62" t="str">
        <f>+P55&amp;" "&amp;Q55</f>
        <v>Unfunded </v>
      </c>
      <c r="T55" s="14">
        <v>15000</v>
      </c>
      <c r="U55" s="63" t="s">
        <v>57</v>
      </c>
      <c r="V55" s="179"/>
      <c r="W55" s="179">
        <v>0.8</v>
      </c>
      <c r="X55" s="180">
        <v>0.2</v>
      </c>
      <c r="Y55" s="180"/>
      <c r="Z55" s="181">
        <f>+SUM(V55:Y55)</f>
        <v>1</v>
      </c>
    </row>
    <row r="56" spans="1:26" ht="12.75">
      <c r="A56" s="364"/>
      <c r="B56" s="161"/>
      <c r="C56" s="35"/>
      <c r="D56" s="34" t="s">
        <v>208</v>
      </c>
      <c r="E56" s="115" t="s">
        <v>200</v>
      </c>
      <c r="F56" s="1"/>
      <c r="G56" s="2"/>
      <c r="H56" s="7" t="s">
        <v>29</v>
      </c>
      <c r="I56" s="3"/>
      <c r="J56" s="20" t="s">
        <v>59</v>
      </c>
      <c r="K56" s="4">
        <f t="shared" si="9"/>
        <v>0</v>
      </c>
      <c r="L56" s="4">
        <f t="shared" si="9"/>
        <v>0</v>
      </c>
      <c r="M56" s="4">
        <f t="shared" si="9"/>
        <v>24000</v>
      </c>
      <c r="N56" s="5">
        <f t="shared" si="9"/>
        <v>6000</v>
      </c>
      <c r="O56" s="6">
        <f>+SUM(K56:N56)</f>
        <v>30000</v>
      </c>
      <c r="P56" s="8" t="s">
        <v>103</v>
      </c>
      <c r="Q56" s="9"/>
      <c r="R56" s="62" t="str">
        <f>+P56&amp;" "&amp;Q56</f>
        <v>Unfunded </v>
      </c>
      <c r="T56" s="14">
        <v>30000</v>
      </c>
      <c r="U56" s="63" t="s">
        <v>57</v>
      </c>
      <c r="V56" s="179"/>
      <c r="W56" s="179"/>
      <c r="X56" s="180">
        <v>0.8</v>
      </c>
      <c r="Y56" s="180">
        <v>0.2</v>
      </c>
      <c r="Z56" s="181">
        <f>+SUM(V56:Y56)</f>
        <v>1</v>
      </c>
    </row>
    <row r="57" spans="1:26" ht="127.5">
      <c r="A57" s="364"/>
      <c r="B57" s="161" t="s">
        <v>150</v>
      </c>
      <c r="C57" s="35"/>
      <c r="D57" s="44" t="s">
        <v>171</v>
      </c>
      <c r="E57" s="112" t="s">
        <v>202</v>
      </c>
      <c r="F57" s="21" t="s">
        <v>29</v>
      </c>
      <c r="G57" s="22" t="s">
        <v>29</v>
      </c>
      <c r="H57" s="23" t="s">
        <v>29</v>
      </c>
      <c r="I57" s="24" t="s">
        <v>29</v>
      </c>
      <c r="J57" s="25" t="s">
        <v>0</v>
      </c>
      <c r="K57" s="26">
        <f aca="true" t="shared" si="10" ref="K57:N59">+$T57*V57</f>
        <v>0</v>
      </c>
      <c r="L57" s="26">
        <f t="shared" si="10"/>
        <v>11250</v>
      </c>
      <c r="M57" s="26">
        <f t="shared" si="10"/>
        <v>9000</v>
      </c>
      <c r="N57" s="27">
        <f t="shared" si="10"/>
        <v>2250</v>
      </c>
      <c r="O57" s="28">
        <f t="shared" si="7"/>
        <v>22500</v>
      </c>
      <c r="P57" s="29" t="s">
        <v>31</v>
      </c>
      <c r="Q57" s="30" t="s">
        <v>70</v>
      </c>
      <c r="R57" s="62" t="str">
        <f t="shared" si="1"/>
        <v>UNDP TRAC</v>
      </c>
      <c r="T57" s="14">
        <v>750</v>
      </c>
      <c r="U57" s="63" t="s">
        <v>38</v>
      </c>
      <c r="V57" s="179"/>
      <c r="W57" s="179">
        <f>12+3</f>
        <v>15</v>
      </c>
      <c r="X57" s="180">
        <v>12</v>
      </c>
      <c r="Y57" s="180">
        <v>3</v>
      </c>
      <c r="Z57" s="181">
        <f t="shared" si="8"/>
        <v>30</v>
      </c>
    </row>
    <row r="58" spans="1:26" ht="12.75">
      <c r="A58" s="364"/>
      <c r="B58" s="161"/>
      <c r="C58" s="35"/>
      <c r="D58" s="60"/>
      <c r="E58" s="114"/>
      <c r="F58" s="46"/>
      <c r="G58" s="47"/>
      <c r="H58" s="48"/>
      <c r="I58" s="49"/>
      <c r="J58" s="14" t="s">
        <v>48</v>
      </c>
      <c r="K58" s="183">
        <f>0.75%*K57</f>
        <v>0</v>
      </c>
      <c r="L58" s="183">
        <f>0.75%*L57</f>
        <v>84.375</v>
      </c>
      <c r="M58" s="183">
        <f>0.75%*M57</f>
        <v>67.5</v>
      </c>
      <c r="N58" s="184">
        <f>0.75%*N57</f>
        <v>16.875</v>
      </c>
      <c r="O58" s="185">
        <f t="shared" si="7"/>
        <v>168.75</v>
      </c>
      <c r="P58" s="29" t="s">
        <v>31</v>
      </c>
      <c r="Q58" s="30" t="s">
        <v>70</v>
      </c>
      <c r="R58" s="62" t="str">
        <f t="shared" si="1"/>
        <v>UNDP TRAC</v>
      </c>
      <c r="T58" s="14"/>
      <c r="U58" s="63"/>
      <c r="V58" s="179"/>
      <c r="W58" s="179"/>
      <c r="X58" s="180"/>
      <c r="Y58" s="180"/>
      <c r="Z58" s="181"/>
    </row>
    <row r="59" spans="1:26" ht="63.75">
      <c r="A59" s="364"/>
      <c r="B59" s="161" t="s">
        <v>151</v>
      </c>
      <c r="C59" s="35"/>
      <c r="D59" s="35"/>
      <c r="E59" s="67"/>
      <c r="F59" s="10"/>
      <c r="G59" s="11"/>
      <c r="H59" s="12"/>
      <c r="I59" s="13"/>
      <c r="J59" s="14" t="s">
        <v>1</v>
      </c>
      <c r="K59" s="15">
        <v>0</v>
      </c>
      <c r="L59" s="15">
        <v>28000</v>
      </c>
      <c r="M59" s="15">
        <f t="shared" si="10"/>
        <v>24000</v>
      </c>
      <c r="N59" s="16">
        <f t="shared" si="10"/>
        <v>0</v>
      </c>
      <c r="O59" s="17">
        <f t="shared" si="7"/>
        <v>52000</v>
      </c>
      <c r="P59" s="18" t="s">
        <v>45</v>
      </c>
      <c r="Q59" s="19" t="s">
        <v>52</v>
      </c>
      <c r="R59" s="62" t="str">
        <f t="shared" si="1"/>
        <v>UNIFEM pooled</v>
      </c>
      <c r="T59" s="14">
        <v>800</v>
      </c>
      <c r="U59" s="63" t="s">
        <v>39</v>
      </c>
      <c r="V59" s="179">
        <v>0</v>
      </c>
      <c r="W59" s="179">
        <v>25</v>
      </c>
      <c r="X59" s="180">
        <v>30</v>
      </c>
      <c r="Y59" s="180"/>
      <c r="Z59" s="181">
        <f t="shared" si="8"/>
        <v>55</v>
      </c>
    </row>
    <row r="60" spans="1:26" ht="12.75">
      <c r="A60" s="364"/>
      <c r="B60" s="161"/>
      <c r="C60" s="35"/>
      <c r="D60" s="35"/>
      <c r="E60" s="67"/>
      <c r="F60" s="10"/>
      <c r="G60" s="11"/>
      <c r="H60" s="12"/>
      <c r="I60" s="13"/>
      <c r="J60" s="14" t="s">
        <v>48</v>
      </c>
      <c r="K60" s="15">
        <f>0.75%*K59</f>
        <v>0</v>
      </c>
      <c r="L60" s="15">
        <f>0.75%*L59</f>
        <v>210</v>
      </c>
      <c r="M60" s="15">
        <f>0.75%*M59</f>
        <v>180</v>
      </c>
      <c r="N60" s="16">
        <f>0.75%*N59</f>
        <v>0</v>
      </c>
      <c r="O60" s="17">
        <f t="shared" si="7"/>
        <v>390</v>
      </c>
      <c r="P60" s="18" t="s">
        <v>45</v>
      </c>
      <c r="Q60" s="19" t="s">
        <v>52</v>
      </c>
      <c r="R60" s="62" t="str">
        <f t="shared" si="1"/>
        <v>UNIFEM pooled</v>
      </c>
      <c r="T60" s="14"/>
      <c r="U60" s="63"/>
      <c r="V60" s="179"/>
      <c r="W60" s="179"/>
      <c r="X60" s="180"/>
      <c r="Y60" s="180"/>
      <c r="Z60" s="181"/>
    </row>
    <row r="61" spans="1:26" ht="12.75">
      <c r="A61" s="364"/>
      <c r="B61" s="161"/>
      <c r="C61" s="35"/>
      <c r="D61" s="35"/>
      <c r="E61" s="67"/>
      <c r="F61" s="10"/>
      <c r="G61" s="11"/>
      <c r="H61" s="12"/>
      <c r="I61" s="13"/>
      <c r="J61" s="14" t="s">
        <v>110</v>
      </c>
      <c r="K61" s="15">
        <f>(K59+K60)*0.07</f>
        <v>0</v>
      </c>
      <c r="L61" s="15">
        <f>(L59+L60)*0.07</f>
        <v>1974.7000000000003</v>
      </c>
      <c r="M61" s="15">
        <f>(M59+M60)*0.07</f>
        <v>1692.6000000000001</v>
      </c>
      <c r="N61" s="16">
        <f>(N59+N60)*0.07</f>
        <v>0</v>
      </c>
      <c r="O61" s="17">
        <f t="shared" si="7"/>
        <v>3667.3</v>
      </c>
      <c r="P61" s="18" t="s">
        <v>45</v>
      </c>
      <c r="Q61" s="19" t="s">
        <v>52</v>
      </c>
      <c r="R61" s="62" t="str">
        <f t="shared" si="1"/>
        <v>UNIFEM pooled</v>
      </c>
      <c r="T61" s="14"/>
      <c r="U61" s="63"/>
      <c r="V61" s="179"/>
      <c r="W61" s="179"/>
      <c r="X61" s="180"/>
      <c r="Y61" s="180"/>
      <c r="Z61" s="181"/>
    </row>
    <row r="62" spans="1:26" ht="12.75">
      <c r="A62" s="364"/>
      <c r="B62" s="161"/>
      <c r="C62" s="35"/>
      <c r="D62" s="35"/>
      <c r="E62" s="67"/>
      <c r="F62" s="10"/>
      <c r="G62" s="11"/>
      <c r="H62" s="12"/>
      <c r="I62" s="13"/>
      <c r="J62" s="14" t="s">
        <v>1</v>
      </c>
      <c r="K62" s="15">
        <f>+$T62*V62</f>
        <v>0</v>
      </c>
      <c r="L62" s="15">
        <f>+$T62*W62</f>
        <v>24000</v>
      </c>
      <c r="M62" s="15">
        <f>+$T62*X62</f>
        <v>0</v>
      </c>
      <c r="N62" s="16">
        <f>+$T62*Y62</f>
        <v>0</v>
      </c>
      <c r="O62" s="17">
        <f t="shared" si="7"/>
        <v>24000</v>
      </c>
      <c r="P62" s="18" t="s">
        <v>103</v>
      </c>
      <c r="Q62" s="19"/>
      <c r="R62" s="62" t="str">
        <f t="shared" si="1"/>
        <v>Unfunded </v>
      </c>
      <c r="T62" s="14">
        <v>800</v>
      </c>
      <c r="U62" s="63" t="s">
        <v>39</v>
      </c>
      <c r="V62" s="179"/>
      <c r="W62" s="179">
        <v>30</v>
      </c>
      <c r="X62" s="180"/>
      <c r="Y62" s="180"/>
      <c r="Z62" s="181">
        <f>+SUM(V62:Y62)</f>
        <v>30</v>
      </c>
    </row>
    <row r="63" spans="1:26" ht="12.75">
      <c r="A63" s="364"/>
      <c r="B63" s="161"/>
      <c r="C63" s="35"/>
      <c r="D63" s="35"/>
      <c r="E63" s="67"/>
      <c r="F63" s="10"/>
      <c r="G63" s="11"/>
      <c r="H63" s="12"/>
      <c r="I63" s="13"/>
      <c r="J63" s="14" t="s">
        <v>40</v>
      </c>
      <c r="K63" s="15">
        <f aca="true" t="shared" si="11" ref="K63:N65">+$T63*V63</f>
        <v>0</v>
      </c>
      <c r="L63" s="15">
        <f t="shared" si="11"/>
        <v>5000</v>
      </c>
      <c r="M63" s="15">
        <f t="shared" si="11"/>
        <v>5000</v>
      </c>
      <c r="N63" s="16">
        <f t="shared" si="11"/>
        <v>0</v>
      </c>
      <c r="O63" s="17">
        <f t="shared" si="7"/>
        <v>10000</v>
      </c>
      <c r="P63" s="18" t="s">
        <v>31</v>
      </c>
      <c r="Q63" s="19" t="s">
        <v>70</v>
      </c>
      <c r="R63" s="62" t="str">
        <f t="shared" si="1"/>
        <v>UNDP TRAC</v>
      </c>
      <c r="T63" s="14">
        <v>5000</v>
      </c>
      <c r="U63" s="63" t="s">
        <v>37</v>
      </c>
      <c r="V63" s="179"/>
      <c r="W63" s="179">
        <v>1</v>
      </c>
      <c r="X63" s="180">
        <v>1</v>
      </c>
      <c r="Y63" s="180"/>
      <c r="Z63" s="181">
        <f t="shared" si="8"/>
        <v>2</v>
      </c>
    </row>
    <row r="64" spans="1:26" ht="12.75">
      <c r="A64" s="364"/>
      <c r="B64" s="161"/>
      <c r="C64" s="35"/>
      <c r="D64" s="35"/>
      <c r="E64" s="67"/>
      <c r="F64" s="10"/>
      <c r="G64" s="11"/>
      <c r="H64" s="12"/>
      <c r="I64" s="13"/>
      <c r="J64" s="14" t="s">
        <v>48</v>
      </c>
      <c r="K64" s="15">
        <v>0</v>
      </c>
      <c r="L64" s="183">
        <v>50</v>
      </c>
      <c r="M64" s="183">
        <v>50</v>
      </c>
      <c r="N64" s="16">
        <f>+$T64*Y64</f>
        <v>0</v>
      </c>
      <c r="O64" s="17">
        <f t="shared" si="7"/>
        <v>100</v>
      </c>
      <c r="P64" s="18" t="s">
        <v>31</v>
      </c>
      <c r="Q64" s="19" t="s">
        <v>70</v>
      </c>
      <c r="R64" s="62" t="str">
        <f t="shared" si="1"/>
        <v>UNDP TRAC</v>
      </c>
      <c r="T64" s="14"/>
      <c r="U64" s="63"/>
      <c r="V64" s="179"/>
      <c r="W64" s="179"/>
      <c r="X64" s="180"/>
      <c r="Y64" s="180"/>
      <c r="Z64" s="181"/>
    </row>
    <row r="65" spans="1:26" ht="12.75">
      <c r="A65" s="364"/>
      <c r="B65" s="161"/>
      <c r="C65" s="35"/>
      <c r="D65" s="35"/>
      <c r="E65" s="67"/>
      <c r="F65" s="10"/>
      <c r="G65" s="11"/>
      <c r="H65" s="12"/>
      <c r="I65" s="13"/>
      <c r="J65" s="14" t="s">
        <v>62</v>
      </c>
      <c r="K65" s="15">
        <f t="shared" si="11"/>
        <v>0</v>
      </c>
      <c r="L65" s="15">
        <f t="shared" si="11"/>
        <v>0</v>
      </c>
      <c r="M65" s="15">
        <f t="shared" si="11"/>
        <v>0</v>
      </c>
      <c r="N65" s="16">
        <f t="shared" si="11"/>
        <v>30000</v>
      </c>
      <c r="O65" s="17">
        <f t="shared" si="7"/>
        <v>30000</v>
      </c>
      <c r="P65" s="18" t="s">
        <v>103</v>
      </c>
      <c r="Q65" s="19"/>
      <c r="R65" s="62" t="str">
        <f t="shared" si="1"/>
        <v>Unfunded </v>
      </c>
      <c r="T65" s="14">
        <v>30000</v>
      </c>
      <c r="U65" s="63" t="s">
        <v>41</v>
      </c>
      <c r="V65" s="179"/>
      <c r="W65" s="179"/>
      <c r="X65" s="180"/>
      <c r="Y65" s="180">
        <v>1</v>
      </c>
      <c r="Z65" s="181">
        <f t="shared" si="8"/>
        <v>1</v>
      </c>
    </row>
    <row r="66" spans="1:26" ht="12.75">
      <c r="A66" s="364"/>
      <c r="B66" s="161"/>
      <c r="C66" s="35"/>
      <c r="D66" s="43"/>
      <c r="E66" s="68"/>
      <c r="F66" s="39"/>
      <c r="G66" s="40"/>
      <c r="H66" s="41"/>
      <c r="I66" s="42"/>
      <c r="J66" s="54"/>
      <c r="K66" s="55"/>
      <c r="L66" s="55"/>
      <c r="M66" s="55"/>
      <c r="N66" s="58"/>
      <c r="O66" s="59"/>
      <c r="P66" s="56"/>
      <c r="Q66" s="57"/>
      <c r="R66" s="62" t="str">
        <f t="shared" si="1"/>
        <v> </v>
      </c>
      <c r="T66" s="14"/>
      <c r="U66" s="63"/>
      <c r="V66" s="179"/>
      <c r="W66" s="179"/>
      <c r="X66" s="180"/>
      <c r="Y66" s="180"/>
      <c r="Z66" s="181"/>
    </row>
    <row r="67" spans="1:26" ht="12.75">
      <c r="A67" s="364"/>
      <c r="B67" s="161"/>
      <c r="C67" s="35"/>
      <c r="D67" s="44" t="s">
        <v>172</v>
      </c>
      <c r="E67" s="112" t="s">
        <v>200</v>
      </c>
      <c r="F67" s="21"/>
      <c r="G67" s="22"/>
      <c r="H67" s="23"/>
      <c r="I67" s="24"/>
      <c r="J67" s="25"/>
      <c r="K67" s="26"/>
      <c r="L67" s="26"/>
      <c r="M67" s="26"/>
      <c r="N67" s="27"/>
      <c r="O67" s="28"/>
      <c r="P67" s="29"/>
      <c r="Q67" s="30"/>
      <c r="R67" s="62" t="str">
        <f t="shared" si="1"/>
        <v> </v>
      </c>
      <c r="T67" s="14"/>
      <c r="U67" s="63"/>
      <c r="V67" s="179"/>
      <c r="W67" s="179"/>
      <c r="X67" s="180"/>
      <c r="Y67" s="180"/>
      <c r="Z67" s="181"/>
    </row>
    <row r="68" spans="1:26" ht="89.25">
      <c r="A68" s="364"/>
      <c r="B68" s="161" t="s">
        <v>152</v>
      </c>
      <c r="C68" s="67"/>
      <c r="D68" s="61" t="s">
        <v>173</v>
      </c>
      <c r="E68" s="114" t="s">
        <v>200</v>
      </c>
      <c r="F68" s="46" t="s">
        <v>29</v>
      </c>
      <c r="G68" s="47"/>
      <c r="H68" s="48"/>
      <c r="I68" s="49"/>
      <c r="J68" s="174" t="s">
        <v>3</v>
      </c>
      <c r="K68" s="183">
        <f aca="true" t="shared" si="12" ref="K68:N71">+$T68*V68</f>
        <v>15000</v>
      </c>
      <c r="L68" s="183">
        <f t="shared" si="12"/>
        <v>0</v>
      </c>
      <c r="M68" s="183">
        <f t="shared" si="12"/>
        <v>0</v>
      </c>
      <c r="N68" s="184">
        <f t="shared" si="12"/>
        <v>0</v>
      </c>
      <c r="O68" s="185">
        <f>+SUM(K68:N68)</f>
        <v>15000</v>
      </c>
      <c r="P68" s="186" t="s">
        <v>32</v>
      </c>
      <c r="Q68" s="187" t="s">
        <v>50</v>
      </c>
      <c r="R68" s="62" t="str">
        <f t="shared" si="1"/>
        <v>UNFPA parallel</v>
      </c>
      <c r="T68" s="14">
        <v>15000</v>
      </c>
      <c r="U68" s="63" t="s">
        <v>41</v>
      </c>
      <c r="V68" s="179">
        <v>1</v>
      </c>
      <c r="W68" s="179"/>
      <c r="X68" s="180"/>
      <c r="Y68" s="180"/>
      <c r="Z68" s="181">
        <f>+SUM(V68:Y68)</f>
        <v>1</v>
      </c>
    </row>
    <row r="69" spans="1:26" ht="38.25">
      <c r="A69" s="364"/>
      <c r="B69" s="161"/>
      <c r="C69" s="67"/>
      <c r="D69" s="33" t="s">
        <v>174</v>
      </c>
      <c r="E69" s="67" t="s">
        <v>200</v>
      </c>
      <c r="F69" s="10"/>
      <c r="G69" s="11" t="s">
        <v>29</v>
      </c>
      <c r="H69" s="12" t="s">
        <v>29</v>
      </c>
      <c r="I69" s="13"/>
      <c r="J69" s="14" t="s">
        <v>0</v>
      </c>
      <c r="K69" s="15">
        <f t="shared" si="12"/>
        <v>0</v>
      </c>
      <c r="L69" s="15">
        <f t="shared" si="12"/>
        <v>10000</v>
      </c>
      <c r="M69" s="15">
        <f t="shared" si="12"/>
        <v>10000</v>
      </c>
      <c r="N69" s="16">
        <f t="shared" si="12"/>
        <v>0</v>
      </c>
      <c r="O69" s="17">
        <f>+SUM(K69:N69)</f>
        <v>20000</v>
      </c>
      <c r="P69" s="18" t="s">
        <v>32</v>
      </c>
      <c r="Q69" s="19" t="s">
        <v>50</v>
      </c>
      <c r="R69" s="62" t="str">
        <f t="shared" si="1"/>
        <v>UNFPA parallel</v>
      </c>
      <c r="T69" s="14">
        <v>20000</v>
      </c>
      <c r="U69" s="63" t="s">
        <v>41</v>
      </c>
      <c r="V69" s="179"/>
      <c r="W69" s="179">
        <v>0.5</v>
      </c>
      <c r="X69" s="180">
        <v>0.5</v>
      </c>
      <c r="Y69" s="180"/>
      <c r="Z69" s="181">
        <f>+SUM(V69:Y69)</f>
        <v>1</v>
      </c>
    </row>
    <row r="70" spans="1:26" ht="25.5">
      <c r="A70" s="364"/>
      <c r="B70" s="161"/>
      <c r="C70" s="67"/>
      <c r="D70" s="33" t="s">
        <v>175</v>
      </c>
      <c r="E70" s="67" t="s">
        <v>200</v>
      </c>
      <c r="F70" s="10"/>
      <c r="G70" s="11" t="s">
        <v>29</v>
      </c>
      <c r="H70" s="12" t="s">
        <v>29</v>
      </c>
      <c r="I70" s="13"/>
      <c r="J70" s="14" t="s">
        <v>40</v>
      </c>
      <c r="K70" s="15">
        <f t="shared" si="12"/>
        <v>0</v>
      </c>
      <c r="L70" s="15">
        <f t="shared" si="12"/>
        <v>3000</v>
      </c>
      <c r="M70" s="15">
        <f t="shared" si="12"/>
        <v>3000</v>
      </c>
      <c r="N70" s="16">
        <f t="shared" si="12"/>
        <v>0</v>
      </c>
      <c r="O70" s="17">
        <f>+SUM(K70:N70)</f>
        <v>6000</v>
      </c>
      <c r="P70" s="18" t="s">
        <v>32</v>
      </c>
      <c r="Q70" s="19" t="s">
        <v>50</v>
      </c>
      <c r="R70" s="62" t="str">
        <f t="shared" si="1"/>
        <v>UNFPA parallel</v>
      </c>
      <c r="T70" s="14">
        <v>6000</v>
      </c>
      <c r="U70" s="63" t="s">
        <v>41</v>
      </c>
      <c r="V70" s="179"/>
      <c r="W70" s="179">
        <v>0.5</v>
      </c>
      <c r="X70" s="180">
        <v>0.5</v>
      </c>
      <c r="Y70" s="180"/>
      <c r="Z70" s="181">
        <f>+SUM(V70:Y70)</f>
        <v>1</v>
      </c>
    </row>
    <row r="71" spans="1:26" ht="38.25">
      <c r="A71" s="364"/>
      <c r="B71" s="161"/>
      <c r="C71" s="37"/>
      <c r="D71" s="34" t="s">
        <v>176</v>
      </c>
      <c r="E71" s="115" t="s">
        <v>200</v>
      </c>
      <c r="F71" s="1"/>
      <c r="G71" s="2" t="s">
        <v>29</v>
      </c>
      <c r="H71" s="7" t="s">
        <v>29</v>
      </c>
      <c r="I71" s="3"/>
      <c r="J71" s="20" t="s">
        <v>69</v>
      </c>
      <c r="K71" s="4">
        <f t="shared" si="12"/>
        <v>0</v>
      </c>
      <c r="L71" s="4">
        <f t="shared" si="12"/>
        <v>150000</v>
      </c>
      <c r="M71" s="4">
        <f t="shared" si="12"/>
        <v>50000</v>
      </c>
      <c r="N71" s="5">
        <f t="shared" si="12"/>
        <v>0</v>
      </c>
      <c r="O71" s="6">
        <f>+SUM(K71:N71)</f>
        <v>200000</v>
      </c>
      <c r="P71" s="8" t="s">
        <v>103</v>
      </c>
      <c r="Q71" s="9"/>
      <c r="R71" s="62" t="str">
        <f t="shared" si="1"/>
        <v>Unfunded </v>
      </c>
      <c r="T71" s="14">
        <v>200000</v>
      </c>
      <c r="U71" s="63" t="s">
        <v>41</v>
      </c>
      <c r="V71" s="179"/>
      <c r="W71" s="215">
        <f>3/4</f>
        <v>0.75</v>
      </c>
      <c r="X71" s="180">
        <f>1/4</f>
        <v>0.25</v>
      </c>
      <c r="Y71" s="180"/>
      <c r="Z71" s="181">
        <f>+SUM(V71:Y71)</f>
        <v>1</v>
      </c>
    </row>
    <row r="72" spans="1:26" ht="12.75">
      <c r="A72" s="364"/>
      <c r="B72" s="161"/>
      <c r="C72" s="189"/>
      <c r="D72" s="121" t="s">
        <v>92</v>
      </c>
      <c r="E72" s="122"/>
      <c r="F72" s="21"/>
      <c r="G72" s="22"/>
      <c r="H72" s="23"/>
      <c r="I72" s="24"/>
      <c r="J72" s="25" t="s">
        <v>99</v>
      </c>
      <c r="K72" s="216">
        <f aca="true" t="shared" si="13" ref="K72:O77">+SUMIF($R$40:$R$71,$J72,K$40:K$71)</f>
        <v>0</v>
      </c>
      <c r="L72" s="216">
        <f t="shared" si="13"/>
        <v>16384.375</v>
      </c>
      <c r="M72" s="216">
        <f t="shared" si="13"/>
        <v>35275</v>
      </c>
      <c r="N72" s="217">
        <f t="shared" si="13"/>
        <v>3274.375</v>
      </c>
      <c r="O72" s="218">
        <f t="shared" si="13"/>
        <v>54933.75</v>
      </c>
      <c r="P72" s="130"/>
      <c r="Q72" s="66"/>
      <c r="R72" s="62" t="str">
        <f t="shared" si="1"/>
        <v> </v>
      </c>
      <c r="T72" s="14"/>
      <c r="U72" s="63"/>
      <c r="V72" s="179"/>
      <c r="W72" s="179"/>
      <c r="X72" s="180"/>
      <c r="Y72" s="180"/>
      <c r="Z72" s="181"/>
    </row>
    <row r="73" spans="1:26" ht="12.75">
      <c r="A73" s="364"/>
      <c r="B73" s="161"/>
      <c r="C73" s="189"/>
      <c r="D73" s="123" t="s">
        <v>93</v>
      </c>
      <c r="E73" s="124"/>
      <c r="F73" s="10"/>
      <c r="G73" s="11"/>
      <c r="H73" s="12"/>
      <c r="I73" s="13"/>
      <c r="J73" s="14" t="s">
        <v>100</v>
      </c>
      <c r="K73" s="193">
        <f t="shared" si="13"/>
        <v>0</v>
      </c>
      <c r="L73" s="193">
        <f t="shared" si="13"/>
        <v>45000</v>
      </c>
      <c r="M73" s="193">
        <f t="shared" si="13"/>
        <v>0</v>
      </c>
      <c r="N73" s="194">
        <f t="shared" si="13"/>
        <v>0</v>
      </c>
      <c r="O73" s="195">
        <f t="shared" si="13"/>
        <v>45000</v>
      </c>
      <c r="P73" s="65"/>
      <c r="Q73" s="66"/>
      <c r="R73" s="62" t="str">
        <f t="shared" si="1"/>
        <v> </v>
      </c>
      <c r="T73" s="14"/>
      <c r="U73" s="63"/>
      <c r="V73" s="179"/>
      <c r="W73" s="179"/>
      <c r="X73" s="180"/>
      <c r="Y73" s="180"/>
      <c r="Z73" s="181"/>
    </row>
    <row r="74" spans="1:26" ht="12.75">
      <c r="A74" s="364"/>
      <c r="B74" s="161"/>
      <c r="C74" s="189"/>
      <c r="D74" s="123" t="s">
        <v>106</v>
      </c>
      <c r="E74" s="124"/>
      <c r="F74" s="10"/>
      <c r="G74" s="11"/>
      <c r="H74" s="12"/>
      <c r="I74" s="13"/>
      <c r="J74" s="14" t="s">
        <v>105</v>
      </c>
      <c r="K74" s="193">
        <f t="shared" si="13"/>
        <v>15000</v>
      </c>
      <c r="L74" s="193">
        <f t="shared" si="13"/>
        <v>13000</v>
      </c>
      <c r="M74" s="193">
        <f t="shared" si="13"/>
        <v>13000</v>
      </c>
      <c r="N74" s="194">
        <f t="shared" si="13"/>
        <v>0</v>
      </c>
      <c r="O74" s="195">
        <f t="shared" si="13"/>
        <v>41000</v>
      </c>
      <c r="P74" s="65"/>
      <c r="Q74" s="66"/>
      <c r="R74" s="62" t="str">
        <f t="shared" si="1"/>
        <v> </v>
      </c>
      <c r="T74" s="14"/>
      <c r="U74" s="63"/>
      <c r="V74" s="179"/>
      <c r="W74" s="179"/>
      <c r="X74" s="180"/>
      <c r="Y74" s="180"/>
      <c r="Z74" s="181"/>
    </row>
    <row r="75" spans="1:26" ht="12.75">
      <c r="A75" s="364"/>
      <c r="B75" s="161"/>
      <c r="C75" s="189"/>
      <c r="D75" s="123" t="s">
        <v>107</v>
      </c>
      <c r="E75" s="124"/>
      <c r="F75" s="10"/>
      <c r="G75" s="11"/>
      <c r="H75" s="12"/>
      <c r="I75" s="13"/>
      <c r="J75" s="14" t="s">
        <v>101</v>
      </c>
      <c r="K75" s="193">
        <f t="shared" si="13"/>
        <v>0</v>
      </c>
      <c r="L75" s="193">
        <f t="shared" si="13"/>
        <v>30184.7</v>
      </c>
      <c r="M75" s="193">
        <f t="shared" si="13"/>
        <v>25872.6</v>
      </c>
      <c r="N75" s="194">
        <f t="shared" si="13"/>
        <v>0</v>
      </c>
      <c r="O75" s="195">
        <f t="shared" si="13"/>
        <v>56057.3</v>
      </c>
      <c r="P75" s="65"/>
      <c r="Q75" s="66"/>
      <c r="R75" s="62" t="str">
        <f t="shared" si="1"/>
        <v> </v>
      </c>
      <c r="T75" s="14"/>
      <c r="U75" s="63"/>
      <c r="V75" s="179"/>
      <c r="W75" s="179"/>
      <c r="X75" s="180"/>
      <c r="Y75" s="180"/>
      <c r="Z75" s="181"/>
    </row>
    <row r="76" spans="1:26" ht="12.75">
      <c r="A76" s="364"/>
      <c r="B76" s="161"/>
      <c r="C76" s="189"/>
      <c r="D76" s="123" t="s">
        <v>108</v>
      </c>
      <c r="E76" s="124"/>
      <c r="F76" s="10"/>
      <c r="G76" s="11"/>
      <c r="H76" s="12"/>
      <c r="I76" s="13"/>
      <c r="J76" s="14" t="s">
        <v>102</v>
      </c>
      <c r="K76" s="193">
        <f t="shared" si="13"/>
        <v>0</v>
      </c>
      <c r="L76" s="193">
        <f t="shared" si="13"/>
        <v>0</v>
      </c>
      <c r="M76" s="193">
        <f t="shared" si="13"/>
        <v>0</v>
      </c>
      <c r="N76" s="194">
        <f t="shared" si="13"/>
        <v>0</v>
      </c>
      <c r="O76" s="195">
        <f t="shared" si="13"/>
        <v>0</v>
      </c>
      <c r="P76" s="65"/>
      <c r="Q76" s="66"/>
      <c r="R76" s="62" t="str">
        <f t="shared" si="1"/>
        <v> </v>
      </c>
      <c r="T76" s="14"/>
      <c r="U76" s="63"/>
      <c r="V76" s="179"/>
      <c r="W76" s="179"/>
      <c r="X76" s="180"/>
      <c r="Y76" s="180"/>
      <c r="Z76" s="181"/>
    </row>
    <row r="77" spans="1:26" ht="13.5" thickBot="1">
      <c r="A77" s="364"/>
      <c r="B77" s="161"/>
      <c r="C77" s="189"/>
      <c r="D77" s="125" t="s">
        <v>109</v>
      </c>
      <c r="E77" s="126"/>
      <c r="F77" s="196"/>
      <c r="G77" s="197"/>
      <c r="H77" s="198"/>
      <c r="I77" s="199"/>
      <c r="J77" s="200" t="s">
        <v>134</v>
      </c>
      <c r="K77" s="201">
        <f t="shared" si="13"/>
        <v>5000</v>
      </c>
      <c r="L77" s="201">
        <f t="shared" si="13"/>
        <v>206000</v>
      </c>
      <c r="M77" s="201">
        <f t="shared" si="13"/>
        <v>87000</v>
      </c>
      <c r="N77" s="202">
        <f t="shared" si="13"/>
        <v>56000</v>
      </c>
      <c r="O77" s="203">
        <f t="shared" si="13"/>
        <v>354000</v>
      </c>
      <c r="P77" s="65"/>
      <c r="Q77" s="66"/>
      <c r="R77" s="62" t="str">
        <f t="shared" si="1"/>
        <v> </v>
      </c>
      <c r="T77" s="14"/>
      <c r="U77" s="63"/>
      <c r="V77" s="179"/>
      <c r="W77" s="179"/>
      <c r="X77" s="180"/>
      <c r="Y77" s="180"/>
      <c r="Z77" s="181"/>
    </row>
    <row r="78" spans="1:26" ht="18" thickBot="1" thickTop="1">
      <c r="A78" s="364"/>
      <c r="B78" s="161"/>
      <c r="C78" s="219"/>
      <c r="D78" s="206" t="s">
        <v>94</v>
      </c>
      <c r="E78" s="220"/>
      <c r="F78" s="207"/>
      <c r="G78" s="208"/>
      <c r="H78" s="209"/>
      <c r="I78" s="210"/>
      <c r="J78" s="211"/>
      <c r="K78" s="212">
        <f>SUM(K72:K77)</f>
        <v>20000</v>
      </c>
      <c r="L78" s="212">
        <f>SUM(L72:L77)</f>
        <v>310569.075</v>
      </c>
      <c r="M78" s="212">
        <f>SUM(M72:M77)</f>
        <v>161147.6</v>
      </c>
      <c r="N78" s="213">
        <f>SUM(N72:N77)</f>
        <v>59274.375</v>
      </c>
      <c r="O78" s="214">
        <f>SUM(O72:O77)</f>
        <v>550991.05</v>
      </c>
      <c r="P78" s="69"/>
      <c r="Q78" s="70"/>
      <c r="R78" s="62" t="str">
        <f t="shared" si="1"/>
        <v> </v>
      </c>
      <c r="T78" s="14"/>
      <c r="U78" s="63"/>
      <c r="V78" s="179"/>
      <c r="W78" s="215"/>
      <c r="X78" s="180"/>
      <c r="Y78" s="180"/>
      <c r="Z78" s="181"/>
    </row>
    <row r="79" spans="1:26" ht="13.5" thickTop="1">
      <c r="A79" s="364"/>
      <c r="B79" s="161"/>
      <c r="C79" s="75" t="s">
        <v>78</v>
      </c>
      <c r="D79" s="75" t="s">
        <v>177</v>
      </c>
      <c r="E79" s="113" t="s">
        <v>200</v>
      </c>
      <c r="F79" s="76"/>
      <c r="G79" s="77"/>
      <c r="H79" s="78"/>
      <c r="I79" s="79"/>
      <c r="J79" s="221"/>
      <c r="K79" s="222"/>
      <c r="L79" s="222"/>
      <c r="M79" s="222"/>
      <c r="N79" s="223"/>
      <c r="O79" s="224"/>
      <c r="P79" s="83"/>
      <c r="Q79" s="84"/>
      <c r="R79" s="62" t="str">
        <f t="shared" si="1"/>
        <v> </v>
      </c>
      <c r="T79" s="14"/>
      <c r="U79" s="63"/>
      <c r="V79" s="179"/>
      <c r="W79" s="179"/>
      <c r="X79" s="180"/>
      <c r="Y79" s="180"/>
      <c r="Z79" s="181"/>
    </row>
    <row r="80" spans="1:26" ht="76.5">
      <c r="A80" s="364"/>
      <c r="B80" s="161" t="s">
        <v>153</v>
      </c>
      <c r="C80" s="35" t="s">
        <v>80</v>
      </c>
      <c r="D80" s="33" t="s">
        <v>178</v>
      </c>
      <c r="E80" s="67" t="s">
        <v>200</v>
      </c>
      <c r="F80" s="10" t="s">
        <v>29</v>
      </c>
      <c r="G80" s="11" t="s">
        <v>29</v>
      </c>
      <c r="H80" s="12" t="s">
        <v>29</v>
      </c>
      <c r="I80" s="13" t="s">
        <v>29</v>
      </c>
      <c r="J80" s="14" t="s">
        <v>0</v>
      </c>
      <c r="K80" s="15">
        <f aca="true" t="shared" si="14" ref="K80:M82">+$T80*V80</f>
        <v>750</v>
      </c>
      <c r="L80" s="15">
        <f t="shared" si="14"/>
        <v>8250</v>
      </c>
      <c r="M80" s="15">
        <f t="shared" si="14"/>
        <v>0</v>
      </c>
      <c r="N80" s="16">
        <f>+$T80*Y80</f>
        <v>0</v>
      </c>
      <c r="O80" s="17">
        <f>+SUM(K80:N80)</f>
        <v>9000</v>
      </c>
      <c r="P80" s="18" t="s">
        <v>31</v>
      </c>
      <c r="Q80" s="19" t="s">
        <v>70</v>
      </c>
      <c r="R80" s="62" t="str">
        <f t="shared" si="1"/>
        <v>UNDP TRAC</v>
      </c>
      <c r="T80" s="14">
        <v>750</v>
      </c>
      <c r="U80" s="63" t="s">
        <v>38</v>
      </c>
      <c r="V80" s="179">
        <v>1</v>
      </c>
      <c r="W80" s="179">
        <v>11</v>
      </c>
      <c r="X80" s="180"/>
      <c r="Y80" s="180"/>
      <c r="Z80" s="181">
        <f>+SUM(V80:Y80)</f>
        <v>12</v>
      </c>
    </row>
    <row r="81" spans="1:26" ht="12.75">
      <c r="A81" s="364"/>
      <c r="B81" s="161"/>
      <c r="C81" s="35"/>
      <c r="D81" s="33"/>
      <c r="E81" s="67"/>
      <c r="F81" s="10"/>
      <c r="G81" s="11"/>
      <c r="H81" s="12"/>
      <c r="I81" s="13"/>
      <c r="J81" s="14" t="s">
        <v>1</v>
      </c>
      <c r="K81" s="15">
        <f>+$T81*V81</f>
        <v>0</v>
      </c>
      <c r="L81" s="15">
        <f t="shared" si="14"/>
        <v>16000</v>
      </c>
      <c r="M81" s="15">
        <f t="shared" si="14"/>
        <v>0</v>
      </c>
      <c r="N81" s="16">
        <f>+$T81*Y81</f>
        <v>0</v>
      </c>
      <c r="O81" s="17">
        <f>+SUM(K81:N81)</f>
        <v>16000</v>
      </c>
      <c r="P81" s="18" t="s">
        <v>31</v>
      </c>
      <c r="Q81" s="19" t="s">
        <v>70</v>
      </c>
      <c r="R81" s="62" t="str">
        <f t="shared" si="1"/>
        <v>UNDP TRAC</v>
      </c>
      <c r="T81" s="14">
        <v>800</v>
      </c>
      <c r="U81" s="63" t="s">
        <v>39</v>
      </c>
      <c r="V81" s="179"/>
      <c r="W81" s="179">
        <v>20</v>
      </c>
      <c r="X81" s="180"/>
      <c r="Y81" s="180"/>
      <c r="Z81" s="181">
        <f>+SUM(V81:Y81)</f>
        <v>20</v>
      </c>
    </row>
    <row r="82" spans="1:26" ht="12.75">
      <c r="A82" s="364"/>
      <c r="B82" s="161"/>
      <c r="C82" s="35"/>
      <c r="D82" s="33"/>
      <c r="E82" s="67"/>
      <c r="F82" s="10"/>
      <c r="G82" s="11"/>
      <c r="H82" s="12"/>
      <c r="I82" s="13"/>
      <c r="J82" s="14" t="s">
        <v>4</v>
      </c>
      <c r="K82" s="15">
        <f t="shared" si="14"/>
        <v>0</v>
      </c>
      <c r="L82" s="15">
        <f t="shared" si="14"/>
        <v>5000</v>
      </c>
      <c r="M82" s="15">
        <f t="shared" si="14"/>
        <v>0</v>
      </c>
      <c r="N82" s="16">
        <f>+$T82*Y82</f>
        <v>0</v>
      </c>
      <c r="O82" s="17">
        <f>+SUM(K82:N82)</f>
        <v>5000</v>
      </c>
      <c r="P82" s="18" t="s">
        <v>31</v>
      </c>
      <c r="Q82" s="19" t="s">
        <v>70</v>
      </c>
      <c r="R82" s="62" t="str">
        <f aca="true" t="shared" si="15" ref="R82:R99">+P82&amp;" "&amp;Q82</f>
        <v>UNDP TRAC</v>
      </c>
      <c r="T82" s="14">
        <v>2500</v>
      </c>
      <c r="U82" s="63" t="s">
        <v>37</v>
      </c>
      <c r="V82" s="179"/>
      <c r="W82" s="179">
        <v>2</v>
      </c>
      <c r="X82" s="180"/>
      <c r="Y82" s="180"/>
      <c r="Z82" s="181">
        <f>+SUM(V82:Y82)</f>
        <v>2</v>
      </c>
    </row>
    <row r="83" spans="1:26" ht="12.75">
      <c r="A83" s="364"/>
      <c r="B83" s="161"/>
      <c r="C83" s="35"/>
      <c r="D83" s="33"/>
      <c r="E83" s="67"/>
      <c r="F83" s="10"/>
      <c r="G83" s="11"/>
      <c r="H83" s="12"/>
      <c r="I83" s="13"/>
      <c r="J83" s="14" t="s">
        <v>40</v>
      </c>
      <c r="K83" s="15">
        <f>+$T83*V83</f>
        <v>0</v>
      </c>
      <c r="L83" s="15">
        <f>+$T83*W83</f>
        <v>2500</v>
      </c>
      <c r="M83" s="15">
        <f>+$T83*X83</f>
        <v>2500</v>
      </c>
      <c r="N83" s="16">
        <f>+$T83*Y83</f>
        <v>2500</v>
      </c>
      <c r="O83" s="17">
        <f>+SUM(K83:N83)</f>
        <v>7500</v>
      </c>
      <c r="P83" s="18" t="s">
        <v>31</v>
      </c>
      <c r="Q83" s="19" t="s">
        <v>70</v>
      </c>
      <c r="R83" s="62" t="str">
        <f t="shared" si="15"/>
        <v>UNDP TRAC</v>
      </c>
      <c r="T83" s="14">
        <v>2500</v>
      </c>
      <c r="U83" s="63" t="s">
        <v>37</v>
      </c>
      <c r="V83" s="179"/>
      <c r="W83" s="179">
        <v>1</v>
      </c>
      <c r="X83" s="180">
        <v>1</v>
      </c>
      <c r="Y83" s="180">
        <v>1</v>
      </c>
      <c r="Z83" s="181">
        <f>+SUM(V83:Y83)</f>
        <v>3</v>
      </c>
    </row>
    <row r="84" spans="1:26" ht="12.75">
      <c r="A84" s="364"/>
      <c r="B84" s="161"/>
      <c r="C84" s="35"/>
      <c r="D84" s="131"/>
      <c r="E84" s="68"/>
      <c r="F84" s="39"/>
      <c r="G84" s="40"/>
      <c r="H84" s="41"/>
      <c r="I84" s="42"/>
      <c r="J84" s="54" t="s">
        <v>48</v>
      </c>
      <c r="K84" s="55">
        <f>0.75%*SUM(K80:K83)</f>
        <v>5.625</v>
      </c>
      <c r="L84" s="55">
        <f>0.75%*SUM(L80:L83)</f>
        <v>238.125</v>
      </c>
      <c r="M84" s="55">
        <f>0.75%*SUM(M80:M83)</f>
        <v>18.75</v>
      </c>
      <c r="N84" s="58">
        <f>0.75%*SUM(N80:N83)</f>
        <v>18.75</v>
      </c>
      <c r="O84" s="59">
        <f>+SUM(K84:N84)</f>
        <v>281.25</v>
      </c>
      <c r="P84" s="18" t="s">
        <v>31</v>
      </c>
      <c r="Q84" s="19" t="s">
        <v>70</v>
      </c>
      <c r="R84" s="62" t="str">
        <f t="shared" si="15"/>
        <v>UNDP TRAC</v>
      </c>
      <c r="T84" s="14"/>
      <c r="U84" s="63"/>
      <c r="V84" s="179"/>
      <c r="W84" s="179"/>
      <c r="X84" s="180"/>
      <c r="Y84" s="180"/>
      <c r="Z84" s="181"/>
    </row>
    <row r="85" spans="1:26" ht="12.75">
      <c r="A85" s="364"/>
      <c r="B85" s="161"/>
      <c r="C85" s="35"/>
      <c r="D85" s="34"/>
      <c r="E85" s="115"/>
      <c r="F85" s="1"/>
      <c r="G85" s="2"/>
      <c r="H85" s="7"/>
      <c r="I85" s="3"/>
      <c r="J85" s="20"/>
      <c r="K85" s="4"/>
      <c r="L85" s="4"/>
      <c r="M85" s="4"/>
      <c r="N85" s="5"/>
      <c r="O85" s="6"/>
      <c r="P85" s="8"/>
      <c r="Q85" s="9"/>
      <c r="R85" s="62" t="str">
        <f t="shared" si="15"/>
        <v> </v>
      </c>
      <c r="T85" s="14"/>
      <c r="U85" s="63"/>
      <c r="V85" s="179"/>
      <c r="W85" s="179"/>
      <c r="X85" s="180"/>
      <c r="Y85" s="180"/>
      <c r="Z85" s="181"/>
    </row>
    <row r="86" spans="1:26" ht="51">
      <c r="A86" s="364"/>
      <c r="B86" s="161" t="s">
        <v>154</v>
      </c>
      <c r="C86" s="35"/>
      <c r="D86" s="31" t="s">
        <v>179</v>
      </c>
      <c r="E86" s="112" t="s">
        <v>200</v>
      </c>
      <c r="F86" s="21"/>
      <c r="G86" s="22" t="s">
        <v>29</v>
      </c>
      <c r="H86" s="23" t="s">
        <v>29</v>
      </c>
      <c r="I86" s="24"/>
      <c r="J86" s="25" t="s">
        <v>5</v>
      </c>
      <c r="K86" s="26">
        <f aca="true" t="shared" si="16" ref="K86:N87">+$T86*V86</f>
        <v>0</v>
      </c>
      <c r="L86" s="26">
        <f t="shared" si="16"/>
        <v>25000</v>
      </c>
      <c r="M86" s="26">
        <f t="shared" si="16"/>
        <v>0</v>
      </c>
      <c r="N86" s="27">
        <f t="shared" si="16"/>
        <v>0</v>
      </c>
      <c r="O86" s="28">
        <f>+SUM(K86:N86)</f>
        <v>25000</v>
      </c>
      <c r="P86" s="29" t="s">
        <v>103</v>
      </c>
      <c r="Q86" s="30"/>
      <c r="R86" s="62" t="str">
        <f t="shared" si="15"/>
        <v>Unfunded </v>
      </c>
      <c r="T86" s="14">
        <v>1000</v>
      </c>
      <c r="U86" s="63" t="s">
        <v>21</v>
      </c>
      <c r="V86" s="179"/>
      <c r="W86" s="179">
        <v>25</v>
      </c>
      <c r="X86" s="180"/>
      <c r="Y86" s="180"/>
      <c r="Z86" s="181">
        <f>+SUM(V86:Y86)</f>
        <v>25</v>
      </c>
    </row>
    <row r="87" spans="1:26" ht="25.5">
      <c r="A87" s="364"/>
      <c r="B87" s="161"/>
      <c r="C87" s="35"/>
      <c r="D87" s="33"/>
      <c r="E87" s="67"/>
      <c r="F87" s="10"/>
      <c r="G87" s="11"/>
      <c r="H87" s="12"/>
      <c r="I87" s="13"/>
      <c r="J87" s="225" t="s">
        <v>6</v>
      </c>
      <c r="K87" s="15">
        <f t="shared" si="16"/>
        <v>0</v>
      </c>
      <c r="L87" s="15">
        <f t="shared" si="16"/>
        <v>10000</v>
      </c>
      <c r="M87" s="15">
        <f t="shared" si="16"/>
        <v>0</v>
      </c>
      <c r="N87" s="16">
        <f t="shared" si="16"/>
        <v>0</v>
      </c>
      <c r="O87" s="17">
        <f>+SUM(K87:N87)</f>
        <v>10000</v>
      </c>
      <c r="P87" s="18" t="s">
        <v>103</v>
      </c>
      <c r="Q87" s="19"/>
      <c r="R87" s="62" t="str">
        <f t="shared" si="15"/>
        <v>Unfunded </v>
      </c>
      <c r="T87" s="14">
        <v>10000</v>
      </c>
      <c r="U87" s="63" t="s">
        <v>41</v>
      </c>
      <c r="V87" s="179"/>
      <c r="W87" s="179">
        <v>1</v>
      </c>
      <c r="X87" s="180"/>
      <c r="Y87" s="180"/>
      <c r="Z87" s="181">
        <f>+SUM(V87:Y87)</f>
        <v>1</v>
      </c>
    </row>
    <row r="88" spans="1:26" ht="12.75">
      <c r="A88" s="364"/>
      <c r="B88" s="161"/>
      <c r="C88" s="35"/>
      <c r="D88" s="34"/>
      <c r="E88" s="115"/>
      <c r="F88" s="1"/>
      <c r="G88" s="2"/>
      <c r="H88" s="7"/>
      <c r="I88" s="3"/>
      <c r="J88" s="20"/>
      <c r="K88" s="4"/>
      <c r="L88" s="4"/>
      <c r="M88" s="4"/>
      <c r="N88" s="5"/>
      <c r="O88" s="6"/>
      <c r="P88" s="8"/>
      <c r="Q88" s="9"/>
      <c r="R88" s="62" t="str">
        <f t="shared" si="15"/>
        <v> </v>
      </c>
      <c r="T88" s="14"/>
      <c r="U88" s="63"/>
      <c r="V88" s="179"/>
      <c r="W88" s="179"/>
      <c r="X88" s="180"/>
      <c r="Y88" s="180"/>
      <c r="Z88" s="181"/>
    </row>
    <row r="89" spans="1:26" ht="76.5">
      <c r="A89" s="364"/>
      <c r="B89" s="161" t="s">
        <v>155</v>
      </c>
      <c r="C89" s="35"/>
      <c r="D89" s="31" t="s">
        <v>180</v>
      </c>
      <c r="E89" s="112" t="s">
        <v>200</v>
      </c>
      <c r="F89" s="21" t="s">
        <v>29</v>
      </c>
      <c r="G89" s="22" t="s">
        <v>29</v>
      </c>
      <c r="H89" s="23" t="s">
        <v>29</v>
      </c>
      <c r="I89" s="24" t="s">
        <v>29</v>
      </c>
      <c r="J89" s="25" t="s">
        <v>42</v>
      </c>
      <c r="K89" s="26">
        <f>+$T89*V89</f>
        <v>500</v>
      </c>
      <c r="L89" s="26">
        <f>+$T89*W89</f>
        <v>2500</v>
      </c>
      <c r="M89" s="26">
        <f>+$T89*X89</f>
        <v>2000</v>
      </c>
      <c r="N89" s="27">
        <f>+$T89*Y89</f>
        <v>2000</v>
      </c>
      <c r="O89" s="28">
        <f aca="true" t="shared" si="17" ref="O89:O101">+SUM(K89:N89)</f>
        <v>7000</v>
      </c>
      <c r="P89" s="29" t="s">
        <v>31</v>
      </c>
      <c r="Q89" s="30" t="s">
        <v>70</v>
      </c>
      <c r="R89" s="62" t="str">
        <f t="shared" si="15"/>
        <v>UNDP TRAC</v>
      </c>
      <c r="T89" s="14">
        <v>1000</v>
      </c>
      <c r="U89" s="63" t="s">
        <v>43</v>
      </c>
      <c r="V89" s="179">
        <v>0.5</v>
      </c>
      <c r="W89" s="179">
        <v>2.5</v>
      </c>
      <c r="X89" s="180">
        <v>2</v>
      </c>
      <c r="Y89" s="180">
        <v>2</v>
      </c>
      <c r="Z89" s="181">
        <f>+SUM(V89:Y89)</f>
        <v>7</v>
      </c>
    </row>
    <row r="90" spans="1:26" ht="12.75">
      <c r="A90" s="364"/>
      <c r="B90" s="161"/>
      <c r="C90" s="35"/>
      <c r="D90" s="61"/>
      <c r="E90" s="114"/>
      <c r="F90" s="46"/>
      <c r="G90" s="47"/>
      <c r="H90" s="48"/>
      <c r="I90" s="49"/>
      <c r="J90" s="54" t="s">
        <v>48</v>
      </c>
      <c r="K90" s="55">
        <f>0.75%*K89</f>
        <v>3.75</v>
      </c>
      <c r="L90" s="55">
        <f>0.75%*L89</f>
        <v>18.75</v>
      </c>
      <c r="M90" s="55">
        <f>0.75%*M89</f>
        <v>15</v>
      </c>
      <c r="N90" s="58">
        <f>0.75%*N89</f>
        <v>15</v>
      </c>
      <c r="O90" s="59">
        <f t="shared" si="17"/>
        <v>52.5</v>
      </c>
      <c r="P90" s="29" t="s">
        <v>31</v>
      </c>
      <c r="Q90" s="30" t="s">
        <v>70</v>
      </c>
      <c r="R90" s="62" t="str">
        <f t="shared" si="15"/>
        <v>UNDP TRAC</v>
      </c>
      <c r="T90" s="14"/>
      <c r="U90" s="63"/>
      <c r="V90" s="179"/>
      <c r="W90" s="179"/>
      <c r="X90" s="180"/>
      <c r="Y90" s="180"/>
      <c r="Z90" s="181"/>
    </row>
    <row r="91" spans="1:26" ht="63.75">
      <c r="A91" s="364"/>
      <c r="B91" s="161"/>
      <c r="C91" s="35"/>
      <c r="D91" s="36" t="s">
        <v>12</v>
      </c>
      <c r="E91" s="67" t="s">
        <v>200</v>
      </c>
      <c r="F91" s="10"/>
      <c r="G91" s="11"/>
      <c r="H91" s="12"/>
      <c r="I91" s="13"/>
      <c r="J91" s="14" t="s">
        <v>42</v>
      </c>
      <c r="K91" s="15">
        <v>5000</v>
      </c>
      <c r="L91" s="15">
        <v>3000</v>
      </c>
      <c r="M91" s="15">
        <f>+$T91*X91</f>
        <v>1500</v>
      </c>
      <c r="N91" s="16">
        <f>+$T91*Y91</f>
        <v>0</v>
      </c>
      <c r="O91" s="17">
        <f t="shared" si="17"/>
        <v>9500</v>
      </c>
      <c r="P91" s="18" t="s">
        <v>45</v>
      </c>
      <c r="Q91" s="19" t="s">
        <v>50</v>
      </c>
      <c r="R91" s="62" t="str">
        <f t="shared" si="15"/>
        <v>UNIFEM parallel</v>
      </c>
      <c r="T91" s="14">
        <v>1000</v>
      </c>
      <c r="U91" s="63" t="s">
        <v>43</v>
      </c>
      <c r="V91" s="179">
        <v>1</v>
      </c>
      <c r="W91" s="179">
        <f>5+2</f>
        <v>7</v>
      </c>
      <c r="X91" s="180">
        <v>1.5</v>
      </c>
      <c r="Y91" s="180"/>
      <c r="Z91" s="181">
        <f>+SUM(V91:Y91)</f>
        <v>9.5</v>
      </c>
    </row>
    <row r="92" spans="1:26" ht="12.75">
      <c r="A92" s="364"/>
      <c r="B92" s="161"/>
      <c r="C92" s="35"/>
      <c r="D92" s="36"/>
      <c r="E92" s="67"/>
      <c r="F92" s="10"/>
      <c r="G92" s="11"/>
      <c r="H92" s="12"/>
      <c r="I92" s="13"/>
      <c r="J92" s="14" t="s">
        <v>48</v>
      </c>
      <c r="K92" s="15">
        <f>0.75%*K91</f>
        <v>37.5</v>
      </c>
      <c r="L92" s="15">
        <f>0.75%*L91</f>
        <v>22.5</v>
      </c>
      <c r="M92" s="15">
        <f>0.75%*M91</f>
        <v>11.25</v>
      </c>
      <c r="N92" s="16">
        <f>0.75%*N91</f>
        <v>0</v>
      </c>
      <c r="O92" s="17">
        <f t="shared" si="17"/>
        <v>71.25</v>
      </c>
      <c r="P92" s="18" t="s">
        <v>45</v>
      </c>
      <c r="Q92" s="19" t="s">
        <v>50</v>
      </c>
      <c r="R92" s="62" t="str">
        <f t="shared" si="15"/>
        <v>UNIFEM parallel</v>
      </c>
      <c r="T92" s="14"/>
      <c r="U92" s="63"/>
      <c r="V92" s="179"/>
      <c r="W92" s="179"/>
      <c r="X92" s="180"/>
      <c r="Y92" s="180"/>
      <c r="Z92" s="181"/>
    </row>
    <row r="93" spans="1:26" ht="12" customHeight="1">
      <c r="A93" s="364"/>
      <c r="B93" s="161"/>
      <c r="C93" s="35"/>
      <c r="D93" s="36"/>
      <c r="E93" s="67"/>
      <c r="F93" s="10"/>
      <c r="G93" s="11"/>
      <c r="H93" s="12"/>
      <c r="I93" s="13"/>
      <c r="J93" s="14" t="s">
        <v>191</v>
      </c>
      <c r="K93" s="15">
        <f aca="true" t="shared" si="18" ref="K93:N94">+$T93*V93</f>
        <v>1500</v>
      </c>
      <c r="L93" s="15">
        <f t="shared" si="18"/>
        <v>4500</v>
      </c>
      <c r="M93" s="15">
        <f t="shared" si="18"/>
        <v>4500</v>
      </c>
      <c r="N93" s="16">
        <f t="shared" si="18"/>
        <v>4500</v>
      </c>
      <c r="O93" s="17">
        <f t="shared" si="17"/>
        <v>15000</v>
      </c>
      <c r="P93" s="18" t="s">
        <v>31</v>
      </c>
      <c r="Q93" s="19" t="s">
        <v>70</v>
      </c>
      <c r="R93" s="62" t="str">
        <f t="shared" si="15"/>
        <v>UNDP TRAC</v>
      </c>
      <c r="T93" s="14">
        <v>300</v>
      </c>
      <c r="U93" s="63" t="s">
        <v>53</v>
      </c>
      <c r="V93" s="179">
        <f>1*5</f>
        <v>5</v>
      </c>
      <c r="W93" s="179">
        <f>3*5</f>
        <v>15</v>
      </c>
      <c r="X93" s="180">
        <f>3*5</f>
        <v>15</v>
      </c>
      <c r="Y93" s="180">
        <f>3*5</f>
        <v>15</v>
      </c>
      <c r="Z93" s="181">
        <f>+SUM(V93:Y93)</f>
        <v>50</v>
      </c>
    </row>
    <row r="94" spans="1:26" ht="76.5">
      <c r="A94" s="364"/>
      <c r="B94" s="161"/>
      <c r="C94" s="35"/>
      <c r="D94" s="33" t="s">
        <v>22</v>
      </c>
      <c r="E94" s="67" t="s">
        <v>200</v>
      </c>
      <c r="F94" s="10"/>
      <c r="G94" s="11"/>
      <c r="H94" s="12"/>
      <c r="I94" s="13"/>
      <c r="J94" s="14" t="s">
        <v>7</v>
      </c>
      <c r="K94" s="15">
        <f t="shared" si="18"/>
        <v>4800</v>
      </c>
      <c r="L94" s="15">
        <f t="shared" si="18"/>
        <v>20000</v>
      </c>
      <c r="M94" s="15">
        <f t="shared" si="18"/>
        <v>20000</v>
      </c>
      <c r="N94" s="16">
        <f t="shared" si="18"/>
        <v>10000</v>
      </c>
      <c r="O94" s="17">
        <f t="shared" si="17"/>
        <v>54800</v>
      </c>
      <c r="P94" s="18" t="s">
        <v>31</v>
      </c>
      <c r="Q94" s="19" t="s">
        <v>70</v>
      </c>
      <c r="R94" s="62" t="str">
        <f t="shared" si="15"/>
        <v>UNDP TRAC</v>
      </c>
      <c r="T94" s="14">
        <v>400</v>
      </c>
      <c r="U94" s="63" t="s">
        <v>53</v>
      </c>
      <c r="V94" s="179">
        <v>12</v>
      </c>
      <c r="W94" s="179">
        <f>5*2*5</f>
        <v>50</v>
      </c>
      <c r="X94" s="180">
        <f>5*2*5</f>
        <v>50</v>
      </c>
      <c r="Y94" s="180">
        <f>5*2*5/2</f>
        <v>25</v>
      </c>
      <c r="Z94" s="181">
        <f>+SUM(V94:Y94)</f>
        <v>137</v>
      </c>
    </row>
    <row r="95" spans="1:26" ht="12.75">
      <c r="A95" s="364"/>
      <c r="B95" s="161"/>
      <c r="C95" s="43"/>
      <c r="D95" s="131"/>
      <c r="E95" s="68"/>
      <c r="F95" s="39"/>
      <c r="G95" s="40"/>
      <c r="H95" s="41"/>
      <c r="I95" s="42"/>
      <c r="J95" s="54" t="s">
        <v>48</v>
      </c>
      <c r="K95" s="55">
        <f>0.75%*SUM(K93:K94)</f>
        <v>47.25</v>
      </c>
      <c r="L95" s="55">
        <f>0.75%*SUM(L93:L94)</f>
        <v>183.75</v>
      </c>
      <c r="M95" s="55">
        <f>0.75%*SUM(M93:M94)</f>
        <v>183.75</v>
      </c>
      <c r="N95" s="58">
        <f>0.75%*SUM(N93:N94)</f>
        <v>108.75</v>
      </c>
      <c r="O95" s="59">
        <f t="shared" si="17"/>
        <v>523.5</v>
      </c>
      <c r="P95" s="18" t="s">
        <v>31</v>
      </c>
      <c r="Q95" s="19" t="s">
        <v>70</v>
      </c>
      <c r="R95" s="62" t="str">
        <f t="shared" si="15"/>
        <v>UNDP TRAC</v>
      </c>
      <c r="T95" s="14"/>
      <c r="U95" s="63"/>
      <c r="V95" s="179"/>
      <c r="W95" s="179"/>
      <c r="X95" s="180"/>
      <c r="Y95" s="180"/>
      <c r="Z95" s="181"/>
    </row>
    <row r="96" spans="1:26" ht="12.75">
      <c r="A96" s="364"/>
      <c r="B96" s="67"/>
      <c r="C96" s="35"/>
      <c r="D96" s="33"/>
      <c r="E96" s="67"/>
      <c r="F96" s="10"/>
      <c r="G96" s="11"/>
      <c r="H96" s="12"/>
      <c r="I96" s="13"/>
      <c r="J96" s="14" t="s">
        <v>7</v>
      </c>
      <c r="K96" s="15">
        <v>10000</v>
      </c>
      <c r="L96" s="15">
        <v>5000</v>
      </c>
      <c r="M96" s="15">
        <v>5000</v>
      </c>
      <c r="N96" s="16">
        <f>+$T96*Y96</f>
        <v>0</v>
      </c>
      <c r="O96" s="17">
        <f t="shared" si="17"/>
        <v>20000</v>
      </c>
      <c r="P96" s="18" t="s">
        <v>45</v>
      </c>
      <c r="Q96" s="19" t="s">
        <v>50</v>
      </c>
      <c r="R96" s="62" t="str">
        <f t="shared" si="15"/>
        <v>UNIFEM parallel</v>
      </c>
      <c r="T96" s="14">
        <v>400</v>
      </c>
      <c r="U96" s="63" t="s">
        <v>53</v>
      </c>
      <c r="V96" s="179">
        <f>5*2*5/2</f>
        <v>25</v>
      </c>
      <c r="W96" s="179">
        <f>5*2*5</f>
        <v>50</v>
      </c>
      <c r="X96" s="180">
        <v>25</v>
      </c>
      <c r="Y96" s="180"/>
      <c r="Z96" s="181">
        <f>+SUM(V96:Y96)</f>
        <v>100</v>
      </c>
    </row>
    <row r="97" spans="1:26" ht="12.75">
      <c r="A97" s="364"/>
      <c r="B97" s="115"/>
      <c r="C97" s="37"/>
      <c r="D97" s="34"/>
      <c r="E97" s="115"/>
      <c r="F97" s="1"/>
      <c r="G97" s="2"/>
      <c r="H97" s="7"/>
      <c r="I97" s="3"/>
      <c r="J97" s="20" t="s">
        <v>48</v>
      </c>
      <c r="K97" s="4">
        <f>0.75%*K96</f>
        <v>75</v>
      </c>
      <c r="L97" s="4">
        <f>0.75%*L96</f>
        <v>37.5</v>
      </c>
      <c r="M97" s="4">
        <f>0.75%*M96</f>
        <v>37.5</v>
      </c>
      <c r="N97" s="5">
        <f>0.75%*N96</f>
        <v>0</v>
      </c>
      <c r="O97" s="6">
        <f t="shared" si="17"/>
        <v>150</v>
      </c>
      <c r="P97" s="8" t="s">
        <v>45</v>
      </c>
      <c r="Q97" s="9" t="s">
        <v>50</v>
      </c>
      <c r="R97" s="62" t="str">
        <f t="shared" si="15"/>
        <v>UNIFEM parallel</v>
      </c>
      <c r="T97" s="14"/>
      <c r="U97" s="63"/>
      <c r="V97" s="179"/>
      <c r="W97" s="179"/>
      <c r="X97" s="180"/>
      <c r="Y97" s="180"/>
      <c r="Z97" s="181"/>
    </row>
    <row r="98" spans="1:26" ht="127.5">
      <c r="A98" s="364"/>
      <c r="B98" s="161" t="s">
        <v>195</v>
      </c>
      <c r="C98" s="60"/>
      <c r="D98" s="60" t="s">
        <v>203</v>
      </c>
      <c r="E98" s="114" t="s">
        <v>200</v>
      </c>
      <c r="F98" s="46" t="s">
        <v>29</v>
      </c>
      <c r="G98" s="47" t="s">
        <v>29</v>
      </c>
      <c r="H98" s="48" t="s">
        <v>29</v>
      </c>
      <c r="I98" s="49"/>
      <c r="J98" s="174" t="s">
        <v>1</v>
      </c>
      <c r="K98" s="183">
        <f aca="true" t="shared" si="19" ref="K98:N100">+$T98*V98</f>
        <v>0</v>
      </c>
      <c r="L98" s="183">
        <f t="shared" si="19"/>
        <v>9000</v>
      </c>
      <c r="M98" s="183">
        <f t="shared" si="19"/>
        <v>9000</v>
      </c>
      <c r="N98" s="184">
        <f t="shared" si="19"/>
        <v>0</v>
      </c>
      <c r="O98" s="185">
        <f t="shared" si="17"/>
        <v>18000</v>
      </c>
      <c r="P98" s="186" t="s">
        <v>31</v>
      </c>
      <c r="Q98" s="187" t="s">
        <v>70</v>
      </c>
      <c r="R98" s="62" t="str">
        <f t="shared" si="15"/>
        <v>UNDP TRAC</v>
      </c>
      <c r="T98" s="14">
        <v>600</v>
      </c>
      <c r="U98" s="63" t="s">
        <v>38</v>
      </c>
      <c r="V98" s="179"/>
      <c r="W98" s="179">
        <v>15</v>
      </c>
      <c r="X98" s="180">
        <v>15</v>
      </c>
      <c r="Y98" s="180"/>
      <c r="Z98" s="181"/>
    </row>
    <row r="99" spans="1:26" ht="12.75">
      <c r="A99" s="364"/>
      <c r="B99" s="161"/>
      <c r="C99" s="35"/>
      <c r="D99" s="35"/>
      <c r="E99" s="67"/>
      <c r="F99" s="10"/>
      <c r="G99" s="11"/>
      <c r="H99" s="12"/>
      <c r="I99" s="13"/>
      <c r="J99" s="14" t="s">
        <v>0</v>
      </c>
      <c r="K99" s="15">
        <f t="shared" si="19"/>
        <v>0</v>
      </c>
      <c r="L99" s="15">
        <f t="shared" si="19"/>
        <v>9000</v>
      </c>
      <c r="M99" s="15">
        <f t="shared" si="19"/>
        <v>9000</v>
      </c>
      <c r="N99" s="16">
        <f t="shared" si="19"/>
        <v>0</v>
      </c>
      <c r="O99" s="17">
        <f t="shared" si="17"/>
        <v>18000</v>
      </c>
      <c r="P99" s="18" t="s">
        <v>31</v>
      </c>
      <c r="Q99" s="19" t="s">
        <v>70</v>
      </c>
      <c r="R99" s="62" t="str">
        <f t="shared" si="15"/>
        <v>UNDP TRAC</v>
      </c>
      <c r="T99" s="14">
        <v>750</v>
      </c>
      <c r="U99" s="63" t="s">
        <v>38</v>
      </c>
      <c r="V99" s="179"/>
      <c r="W99" s="179">
        <v>12</v>
      </c>
      <c r="X99" s="180">
        <v>12</v>
      </c>
      <c r="Y99" s="180"/>
      <c r="Z99" s="181">
        <f>+SUM(V99:Y99)</f>
        <v>24</v>
      </c>
    </row>
    <row r="100" spans="1:26" ht="12.75">
      <c r="A100" s="364"/>
      <c r="B100" s="161"/>
      <c r="C100" s="35"/>
      <c r="D100" s="35"/>
      <c r="E100" s="67"/>
      <c r="F100" s="10"/>
      <c r="G100" s="11"/>
      <c r="H100" s="12"/>
      <c r="I100" s="13"/>
      <c r="J100" s="14" t="s">
        <v>7</v>
      </c>
      <c r="K100" s="15">
        <f t="shared" si="19"/>
        <v>0</v>
      </c>
      <c r="L100" s="15">
        <f t="shared" si="19"/>
        <v>4000</v>
      </c>
      <c r="M100" s="15">
        <f t="shared" si="19"/>
        <v>4000</v>
      </c>
      <c r="N100" s="16">
        <f t="shared" si="19"/>
        <v>0</v>
      </c>
      <c r="O100" s="17">
        <f t="shared" si="17"/>
        <v>8000</v>
      </c>
      <c r="P100" s="18" t="s">
        <v>31</v>
      </c>
      <c r="Q100" s="19" t="s">
        <v>70</v>
      </c>
      <c r="R100" s="62" t="str">
        <f aca="true" t="shared" si="20" ref="R100:R110">+P100&amp;" "&amp;Q100</f>
        <v>UNDP TRAC</v>
      </c>
      <c r="T100" s="14">
        <v>400</v>
      </c>
      <c r="U100" s="63" t="s">
        <v>53</v>
      </c>
      <c r="V100" s="179"/>
      <c r="W100" s="179">
        <v>10</v>
      </c>
      <c r="X100" s="180">
        <v>10</v>
      </c>
      <c r="Y100" s="180"/>
      <c r="Z100" s="181">
        <f>+SUM(V100:Y100)</f>
        <v>20</v>
      </c>
    </row>
    <row r="101" spans="1:26" ht="12.75">
      <c r="A101" s="364"/>
      <c r="B101" s="161"/>
      <c r="C101" s="35"/>
      <c r="D101" s="35"/>
      <c r="E101" s="67"/>
      <c r="F101" s="10"/>
      <c r="G101" s="11"/>
      <c r="H101" s="12"/>
      <c r="I101" s="13"/>
      <c r="J101" s="54" t="s">
        <v>48</v>
      </c>
      <c r="K101" s="55">
        <f>0.75%*SUM(K98:K100)</f>
        <v>0</v>
      </c>
      <c r="L101" s="55">
        <f>0.75%*SUM(L98:L100)</f>
        <v>165</v>
      </c>
      <c r="M101" s="55">
        <f>0.75%*SUM(M98:M100)</f>
        <v>165</v>
      </c>
      <c r="N101" s="58">
        <f>0.75%*SUM(N98:N100)</f>
        <v>0</v>
      </c>
      <c r="O101" s="59">
        <f t="shared" si="17"/>
        <v>330</v>
      </c>
      <c r="P101" s="18" t="s">
        <v>31</v>
      </c>
      <c r="Q101" s="19" t="s">
        <v>70</v>
      </c>
      <c r="R101" s="62" t="str">
        <f t="shared" si="20"/>
        <v>UNDP TRAC</v>
      </c>
      <c r="T101" s="14"/>
      <c r="U101" s="63"/>
      <c r="V101" s="179"/>
      <c r="W101" s="179"/>
      <c r="X101" s="180"/>
      <c r="Y101" s="180"/>
      <c r="Z101" s="181"/>
    </row>
    <row r="102" spans="1:26" ht="12.75">
      <c r="A102" s="364"/>
      <c r="B102" s="161"/>
      <c r="C102" s="35"/>
      <c r="D102" s="35"/>
      <c r="E102" s="67"/>
      <c r="F102" s="10"/>
      <c r="G102" s="11"/>
      <c r="H102" s="12"/>
      <c r="I102" s="13"/>
      <c r="J102" s="14"/>
      <c r="K102" s="15"/>
      <c r="L102" s="15"/>
      <c r="M102" s="15"/>
      <c r="N102" s="16"/>
      <c r="O102" s="17"/>
      <c r="P102" s="18"/>
      <c r="Q102" s="19"/>
      <c r="R102" s="62" t="str">
        <f t="shared" si="20"/>
        <v> </v>
      </c>
      <c r="T102" s="14"/>
      <c r="U102" s="63"/>
      <c r="V102" s="179"/>
      <c r="W102" s="179"/>
      <c r="X102" s="180"/>
      <c r="Y102" s="180"/>
      <c r="Z102" s="181"/>
    </row>
    <row r="103" spans="1:26" ht="12.75">
      <c r="A103" s="364"/>
      <c r="B103" s="161"/>
      <c r="C103" s="189"/>
      <c r="D103" s="121" t="s">
        <v>89</v>
      </c>
      <c r="E103" s="122"/>
      <c r="F103" s="21"/>
      <c r="G103" s="22"/>
      <c r="H103" s="23"/>
      <c r="I103" s="24"/>
      <c r="J103" s="25" t="s">
        <v>99</v>
      </c>
      <c r="K103" s="216">
        <f aca="true" t="shared" si="21" ref="K103:O108">+SUMIF($R$79:$R$102,$J103,K$79:K$102)</f>
        <v>7606.625</v>
      </c>
      <c r="L103" s="216">
        <f t="shared" si="21"/>
        <v>81355.625</v>
      </c>
      <c r="M103" s="216">
        <f t="shared" si="21"/>
        <v>51382.5</v>
      </c>
      <c r="N103" s="217">
        <f t="shared" si="21"/>
        <v>19142.5</v>
      </c>
      <c r="O103" s="218">
        <f t="shared" si="21"/>
        <v>159487.25</v>
      </c>
      <c r="P103" s="130"/>
      <c r="Q103" s="66"/>
      <c r="R103" s="62" t="str">
        <f t="shared" si="20"/>
        <v> </v>
      </c>
      <c r="T103" s="14"/>
      <c r="U103" s="63"/>
      <c r="V103" s="179"/>
      <c r="W103" s="179"/>
      <c r="X103" s="180"/>
      <c r="Y103" s="180"/>
      <c r="Z103" s="181"/>
    </row>
    <row r="104" spans="1:26" ht="12.75">
      <c r="A104" s="364"/>
      <c r="B104" s="161"/>
      <c r="C104" s="189"/>
      <c r="D104" s="123" t="s">
        <v>90</v>
      </c>
      <c r="E104" s="124"/>
      <c r="F104" s="10"/>
      <c r="G104" s="11"/>
      <c r="H104" s="12"/>
      <c r="I104" s="13"/>
      <c r="J104" s="14" t="s">
        <v>100</v>
      </c>
      <c r="K104" s="193">
        <f t="shared" si="21"/>
        <v>0</v>
      </c>
      <c r="L104" s="193">
        <f t="shared" si="21"/>
        <v>0</v>
      </c>
      <c r="M104" s="193">
        <f t="shared" si="21"/>
        <v>0</v>
      </c>
      <c r="N104" s="194">
        <f t="shared" si="21"/>
        <v>0</v>
      </c>
      <c r="O104" s="195">
        <f t="shared" si="21"/>
        <v>0</v>
      </c>
      <c r="P104" s="65"/>
      <c r="Q104" s="66"/>
      <c r="R104" s="62" t="str">
        <f t="shared" si="20"/>
        <v> </v>
      </c>
      <c r="T104" s="14"/>
      <c r="U104" s="63"/>
      <c r="V104" s="179"/>
      <c r="W104" s="179"/>
      <c r="X104" s="180"/>
      <c r="Y104" s="180"/>
      <c r="Z104" s="181"/>
    </row>
    <row r="105" spans="1:26" ht="12.75">
      <c r="A105" s="364"/>
      <c r="B105" s="161"/>
      <c r="C105" s="189"/>
      <c r="D105" s="123" t="s">
        <v>111</v>
      </c>
      <c r="E105" s="124"/>
      <c r="F105" s="10"/>
      <c r="G105" s="11"/>
      <c r="H105" s="12"/>
      <c r="I105" s="13"/>
      <c r="J105" s="14" t="s">
        <v>105</v>
      </c>
      <c r="K105" s="193">
        <f t="shared" si="21"/>
        <v>0</v>
      </c>
      <c r="L105" s="193">
        <f t="shared" si="21"/>
        <v>0</v>
      </c>
      <c r="M105" s="193">
        <f t="shared" si="21"/>
        <v>0</v>
      </c>
      <c r="N105" s="194">
        <f t="shared" si="21"/>
        <v>0</v>
      </c>
      <c r="O105" s="195">
        <f t="shared" si="21"/>
        <v>0</v>
      </c>
      <c r="P105" s="65"/>
      <c r="Q105" s="66"/>
      <c r="R105" s="62" t="str">
        <f t="shared" si="20"/>
        <v> </v>
      </c>
      <c r="T105" s="14"/>
      <c r="U105" s="63"/>
      <c r="V105" s="179"/>
      <c r="W105" s="179"/>
      <c r="X105" s="180"/>
      <c r="Y105" s="180"/>
      <c r="Z105" s="181"/>
    </row>
    <row r="106" spans="1:26" ht="12.75">
      <c r="A106" s="364"/>
      <c r="B106" s="161"/>
      <c r="C106" s="189"/>
      <c r="D106" s="123" t="s">
        <v>112</v>
      </c>
      <c r="E106" s="124"/>
      <c r="F106" s="10"/>
      <c r="G106" s="11"/>
      <c r="H106" s="12"/>
      <c r="I106" s="13"/>
      <c r="J106" s="14" t="s">
        <v>101</v>
      </c>
      <c r="K106" s="193">
        <f t="shared" si="21"/>
        <v>0</v>
      </c>
      <c r="L106" s="193">
        <f t="shared" si="21"/>
        <v>0</v>
      </c>
      <c r="M106" s="193">
        <f t="shared" si="21"/>
        <v>0</v>
      </c>
      <c r="N106" s="194">
        <f t="shared" si="21"/>
        <v>0</v>
      </c>
      <c r="O106" s="195">
        <f t="shared" si="21"/>
        <v>0</v>
      </c>
      <c r="P106" s="65"/>
      <c r="Q106" s="66"/>
      <c r="R106" s="62" t="str">
        <f t="shared" si="20"/>
        <v> </v>
      </c>
      <c r="T106" s="14"/>
      <c r="U106" s="63"/>
      <c r="V106" s="179"/>
      <c r="W106" s="179"/>
      <c r="X106" s="180"/>
      <c r="Y106" s="180"/>
      <c r="Z106" s="181"/>
    </row>
    <row r="107" spans="1:26" ht="12.75">
      <c r="A107" s="364"/>
      <c r="B107" s="161"/>
      <c r="C107" s="189"/>
      <c r="D107" s="123" t="s">
        <v>113</v>
      </c>
      <c r="E107" s="124"/>
      <c r="F107" s="10"/>
      <c r="G107" s="11"/>
      <c r="H107" s="12"/>
      <c r="I107" s="13"/>
      <c r="J107" s="14" t="s">
        <v>102</v>
      </c>
      <c r="K107" s="193">
        <f t="shared" si="21"/>
        <v>15112.5</v>
      </c>
      <c r="L107" s="193">
        <f t="shared" si="21"/>
        <v>8060</v>
      </c>
      <c r="M107" s="193">
        <f t="shared" si="21"/>
        <v>6548.75</v>
      </c>
      <c r="N107" s="194">
        <f t="shared" si="21"/>
        <v>0</v>
      </c>
      <c r="O107" s="195">
        <f t="shared" si="21"/>
        <v>29721.25</v>
      </c>
      <c r="P107" s="65"/>
      <c r="Q107" s="66"/>
      <c r="R107" s="62" t="str">
        <f t="shared" si="20"/>
        <v> </v>
      </c>
      <c r="T107" s="14"/>
      <c r="U107" s="63"/>
      <c r="V107" s="179"/>
      <c r="W107" s="179"/>
      <c r="X107" s="180"/>
      <c r="Y107" s="180"/>
      <c r="Z107" s="181"/>
    </row>
    <row r="108" spans="1:26" ht="13.5" thickBot="1">
      <c r="A108" s="364"/>
      <c r="B108" s="161"/>
      <c r="C108" s="189"/>
      <c r="D108" s="125" t="s">
        <v>114</v>
      </c>
      <c r="E108" s="126"/>
      <c r="F108" s="196"/>
      <c r="G108" s="197"/>
      <c r="H108" s="198"/>
      <c r="I108" s="199"/>
      <c r="J108" s="200" t="s">
        <v>134</v>
      </c>
      <c r="K108" s="201">
        <f t="shared" si="21"/>
        <v>0</v>
      </c>
      <c r="L108" s="201">
        <f t="shared" si="21"/>
        <v>35000</v>
      </c>
      <c r="M108" s="201">
        <f t="shared" si="21"/>
        <v>0</v>
      </c>
      <c r="N108" s="202">
        <f t="shared" si="21"/>
        <v>0</v>
      </c>
      <c r="O108" s="203">
        <f t="shared" si="21"/>
        <v>35000</v>
      </c>
      <c r="P108" s="65"/>
      <c r="Q108" s="66"/>
      <c r="R108" s="62" t="str">
        <f t="shared" si="20"/>
        <v> </v>
      </c>
      <c r="T108" s="14"/>
      <c r="U108" s="63"/>
      <c r="V108" s="179"/>
      <c r="W108" s="179"/>
      <c r="X108" s="180"/>
      <c r="Y108" s="180"/>
      <c r="Z108" s="181"/>
    </row>
    <row r="109" spans="1:26" ht="18" thickBot="1" thickTop="1">
      <c r="A109" s="365"/>
      <c r="B109" s="204"/>
      <c r="C109" s="226"/>
      <c r="D109" s="206" t="s">
        <v>91</v>
      </c>
      <c r="E109" s="220"/>
      <c r="F109" s="207"/>
      <c r="G109" s="208"/>
      <c r="H109" s="209"/>
      <c r="I109" s="210"/>
      <c r="J109" s="211"/>
      <c r="K109" s="212">
        <f>SUM(K103:K108)</f>
        <v>22719.125</v>
      </c>
      <c r="L109" s="212">
        <f>SUM(L103:L108)</f>
        <v>124415.625</v>
      </c>
      <c r="M109" s="212">
        <f>SUM(M103:M108)</f>
        <v>57931.25</v>
      </c>
      <c r="N109" s="213">
        <f>SUM(N103:N108)</f>
        <v>19142.5</v>
      </c>
      <c r="O109" s="214">
        <f>SUM(O103:O108)</f>
        <v>224208.5</v>
      </c>
      <c r="P109" s="69"/>
      <c r="Q109" s="70"/>
      <c r="R109" s="62" t="str">
        <f t="shared" si="20"/>
        <v> </v>
      </c>
      <c r="T109" s="14"/>
      <c r="U109" s="63"/>
      <c r="V109" s="179"/>
      <c r="W109" s="215"/>
      <c r="X109" s="180"/>
      <c r="Y109" s="180"/>
      <c r="Z109" s="181"/>
    </row>
    <row r="110" spans="1:26" ht="64.5" thickTop="1">
      <c r="A110" s="366" t="s">
        <v>199</v>
      </c>
      <c r="B110" s="161"/>
      <c r="C110" s="227" t="s">
        <v>81</v>
      </c>
      <c r="D110" s="90" t="s">
        <v>188</v>
      </c>
      <c r="E110" s="116" t="s">
        <v>200</v>
      </c>
      <c r="F110" s="91"/>
      <c r="G110" s="92"/>
      <c r="H110" s="93"/>
      <c r="I110" s="94"/>
      <c r="J110" s="95"/>
      <c r="K110" s="96"/>
      <c r="L110" s="96"/>
      <c r="M110" s="96"/>
      <c r="N110" s="97"/>
      <c r="O110" s="98"/>
      <c r="P110" s="83"/>
      <c r="Q110" s="84"/>
      <c r="R110" s="62" t="str">
        <f t="shared" si="20"/>
        <v> </v>
      </c>
      <c r="T110" s="14"/>
      <c r="U110" s="63"/>
      <c r="V110" s="179"/>
      <c r="W110" s="179"/>
      <c r="X110" s="180"/>
      <c r="Y110" s="180"/>
      <c r="Z110" s="181"/>
    </row>
    <row r="111" spans="1:26" ht="102">
      <c r="A111" s="364"/>
      <c r="B111" s="161" t="s">
        <v>156</v>
      </c>
      <c r="C111" s="228" t="s">
        <v>82</v>
      </c>
      <c r="D111" s="99" t="s">
        <v>14</v>
      </c>
      <c r="E111" s="117" t="s">
        <v>200</v>
      </c>
      <c r="F111" s="100" t="s">
        <v>29</v>
      </c>
      <c r="G111" s="101"/>
      <c r="H111" s="102" t="s">
        <v>29</v>
      </c>
      <c r="I111" s="103"/>
      <c r="J111" s="229" t="s">
        <v>23</v>
      </c>
      <c r="K111" s="230">
        <f>+$T111*V111</f>
        <v>3000</v>
      </c>
      <c r="L111" s="230">
        <f>+$T111*W111</f>
        <v>0</v>
      </c>
      <c r="M111" s="230">
        <f>+$T111*X111</f>
        <v>3000</v>
      </c>
      <c r="N111" s="231">
        <f>+$T111*Y111</f>
        <v>0</v>
      </c>
      <c r="O111" s="232">
        <f aca="true" t="shared" si="22" ref="O111:O128">+SUM(K111:N111)</f>
        <v>6000</v>
      </c>
      <c r="P111" s="18" t="s">
        <v>45</v>
      </c>
      <c r="Q111" s="19" t="s">
        <v>50</v>
      </c>
      <c r="R111" s="62" t="str">
        <f aca="true" t="shared" si="23" ref="R111:R126">+P111&amp;" "&amp;Q111</f>
        <v>UNIFEM parallel</v>
      </c>
      <c r="T111" s="14">
        <v>3000</v>
      </c>
      <c r="U111" s="63" t="s">
        <v>41</v>
      </c>
      <c r="V111" s="179">
        <v>1</v>
      </c>
      <c r="W111" s="179"/>
      <c r="X111" s="180">
        <v>1</v>
      </c>
      <c r="Y111" s="180"/>
      <c r="Z111" s="181">
        <f>+SUM(V111:Y111)</f>
        <v>2</v>
      </c>
    </row>
    <row r="112" spans="1:26" ht="12.75">
      <c r="A112" s="364"/>
      <c r="B112" s="161"/>
      <c r="C112" s="228"/>
      <c r="D112" s="35" t="s">
        <v>15</v>
      </c>
      <c r="E112" s="67" t="s">
        <v>200</v>
      </c>
      <c r="F112" s="10"/>
      <c r="G112" s="11"/>
      <c r="H112" s="12"/>
      <c r="I112" s="13"/>
      <c r="J112" s="14" t="s">
        <v>1</v>
      </c>
      <c r="K112" s="15">
        <v>3000</v>
      </c>
      <c r="L112" s="15">
        <f>+$T112*W112</f>
        <v>0</v>
      </c>
      <c r="M112" s="15">
        <f>+$T112*X112</f>
        <v>1500</v>
      </c>
      <c r="N112" s="16">
        <f>+$T112*Y112</f>
        <v>0</v>
      </c>
      <c r="O112" s="17">
        <f t="shared" si="22"/>
        <v>4500</v>
      </c>
      <c r="P112" s="18" t="s">
        <v>45</v>
      </c>
      <c r="Q112" s="19" t="s">
        <v>50</v>
      </c>
      <c r="R112" s="62" t="str">
        <f t="shared" si="23"/>
        <v>UNIFEM parallel</v>
      </c>
      <c r="T112" s="14">
        <v>750</v>
      </c>
      <c r="U112" s="63" t="s">
        <v>38</v>
      </c>
      <c r="V112" s="179">
        <v>2</v>
      </c>
      <c r="W112" s="179"/>
      <c r="X112" s="180">
        <v>2</v>
      </c>
      <c r="Y112" s="180"/>
      <c r="Z112" s="181">
        <f>+SUM(V112:Y112)</f>
        <v>4</v>
      </c>
    </row>
    <row r="113" spans="1:26" ht="12.75">
      <c r="A113" s="364"/>
      <c r="B113" s="161"/>
      <c r="C113" s="228"/>
      <c r="D113" s="35"/>
      <c r="E113" s="67"/>
      <c r="F113" s="10"/>
      <c r="G113" s="11"/>
      <c r="H113" s="12"/>
      <c r="I113" s="13"/>
      <c r="J113" s="14" t="s">
        <v>48</v>
      </c>
      <c r="K113" s="15">
        <v>100</v>
      </c>
      <c r="L113" s="15">
        <v>0</v>
      </c>
      <c r="M113" s="15">
        <v>100</v>
      </c>
      <c r="N113" s="16">
        <v>0</v>
      </c>
      <c r="O113" s="17">
        <f t="shared" si="22"/>
        <v>200</v>
      </c>
      <c r="P113" s="18"/>
      <c r="Q113" s="19"/>
      <c r="R113" s="62" t="str">
        <f t="shared" si="23"/>
        <v> </v>
      </c>
      <c r="T113" s="14"/>
      <c r="U113" s="63"/>
      <c r="V113" s="179"/>
      <c r="W113" s="179"/>
      <c r="X113" s="180"/>
      <c r="Y113" s="180"/>
      <c r="Z113" s="181"/>
    </row>
    <row r="114" spans="1:26" ht="25.5">
      <c r="A114" s="364"/>
      <c r="B114" s="161"/>
      <c r="C114" s="228"/>
      <c r="D114" s="35" t="s">
        <v>16</v>
      </c>
      <c r="E114" s="67" t="s">
        <v>200</v>
      </c>
      <c r="F114" s="10"/>
      <c r="G114" s="11"/>
      <c r="H114" s="12"/>
      <c r="I114" s="13"/>
      <c r="J114" s="14" t="s">
        <v>23</v>
      </c>
      <c r="K114" s="15">
        <f>+$T114*V114</f>
        <v>500</v>
      </c>
      <c r="L114" s="15">
        <f>+$T114*W114</f>
        <v>0</v>
      </c>
      <c r="M114" s="15">
        <f>+$T114*X114</f>
        <v>500</v>
      </c>
      <c r="N114" s="16">
        <f>+$T114*Y114</f>
        <v>0</v>
      </c>
      <c r="O114" s="17">
        <f t="shared" si="22"/>
        <v>1000</v>
      </c>
      <c r="P114" s="18" t="s">
        <v>31</v>
      </c>
      <c r="Q114" s="19" t="s">
        <v>70</v>
      </c>
      <c r="R114" s="62" t="str">
        <f t="shared" si="23"/>
        <v>UNDP TRAC</v>
      </c>
      <c r="T114" s="14">
        <v>500</v>
      </c>
      <c r="U114" s="63" t="s">
        <v>41</v>
      </c>
      <c r="V114" s="179">
        <v>1</v>
      </c>
      <c r="W114" s="179"/>
      <c r="X114" s="180">
        <v>1</v>
      </c>
      <c r="Y114" s="180"/>
      <c r="Z114" s="181">
        <f>+SUM(V114:Y114)</f>
        <v>2</v>
      </c>
    </row>
    <row r="115" spans="1:26" ht="12.75">
      <c r="A115" s="364"/>
      <c r="B115" s="161"/>
      <c r="C115" s="228"/>
      <c r="D115" s="35"/>
      <c r="E115" s="67"/>
      <c r="F115" s="10"/>
      <c r="G115" s="11"/>
      <c r="H115" s="12"/>
      <c r="I115" s="13"/>
      <c r="J115" s="14" t="s">
        <v>48</v>
      </c>
      <c r="K115" s="15">
        <v>25</v>
      </c>
      <c r="L115" s="15">
        <v>0</v>
      </c>
      <c r="M115" s="15">
        <v>25</v>
      </c>
      <c r="N115" s="16"/>
      <c r="O115" s="17">
        <f t="shared" si="22"/>
        <v>50</v>
      </c>
      <c r="P115" s="18"/>
      <c r="Q115" s="19"/>
      <c r="R115" s="62" t="str">
        <f t="shared" si="23"/>
        <v> </v>
      </c>
      <c r="T115" s="14"/>
      <c r="U115" s="63"/>
      <c r="V115" s="179"/>
      <c r="W115" s="179"/>
      <c r="X115" s="180"/>
      <c r="Y115" s="180"/>
      <c r="Z115" s="181"/>
    </row>
    <row r="116" spans="1:26" ht="12.75">
      <c r="A116" s="364"/>
      <c r="B116" s="161"/>
      <c r="C116" s="228"/>
      <c r="D116" s="35"/>
      <c r="E116" s="67"/>
      <c r="F116" s="10"/>
      <c r="G116" s="11"/>
      <c r="H116" s="12"/>
      <c r="I116" s="13"/>
      <c r="J116" s="14" t="s">
        <v>42</v>
      </c>
      <c r="K116" s="15">
        <v>2000</v>
      </c>
      <c r="L116" s="15">
        <v>0</v>
      </c>
      <c r="M116" s="15">
        <v>2000</v>
      </c>
      <c r="N116" s="16">
        <v>0</v>
      </c>
      <c r="O116" s="17">
        <f t="shared" si="22"/>
        <v>4000</v>
      </c>
      <c r="P116" s="18" t="s">
        <v>45</v>
      </c>
      <c r="Q116" s="19" t="s">
        <v>52</v>
      </c>
      <c r="R116" s="62" t="str">
        <f t="shared" si="23"/>
        <v>UNIFEM pooled</v>
      </c>
      <c r="T116" s="14">
        <v>2000</v>
      </c>
      <c r="U116" s="63" t="s">
        <v>41</v>
      </c>
      <c r="V116" s="179">
        <v>1</v>
      </c>
      <c r="W116" s="179"/>
      <c r="X116" s="180">
        <v>1</v>
      </c>
      <c r="Y116" s="180"/>
      <c r="Z116" s="181">
        <v>2</v>
      </c>
    </row>
    <row r="117" spans="1:26" ht="12.75">
      <c r="A117" s="364"/>
      <c r="B117" s="161"/>
      <c r="C117" s="228"/>
      <c r="D117" s="35"/>
      <c r="E117" s="67"/>
      <c r="F117" s="10"/>
      <c r="G117" s="11"/>
      <c r="H117" s="12"/>
      <c r="I117" s="13"/>
      <c r="J117" s="14" t="s">
        <v>48</v>
      </c>
      <c r="K117" s="15">
        <v>50</v>
      </c>
      <c r="L117" s="15">
        <v>0</v>
      </c>
      <c r="M117" s="15">
        <v>50</v>
      </c>
      <c r="N117" s="16">
        <v>0</v>
      </c>
      <c r="O117" s="17">
        <f t="shared" si="22"/>
        <v>100</v>
      </c>
      <c r="P117" s="18" t="s">
        <v>45</v>
      </c>
      <c r="Q117" s="19" t="s">
        <v>52</v>
      </c>
      <c r="R117" s="62" t="str">
        <f t="shared" si="23"/>
        <v>UNIFEM pooled</v>
      </c>
      <c r="T117" s="14"/>
      <c r="U117" s="63"/>
      <c r="V117" s="179"/>
      <c r="W117" s="179"/>
      <c r="X117" s="180"/>
      <c r="Y117" s="180"/>
      <c r="Z117" s="181"/>
    </row>
    <row r="118" spans="1:26" ht="12.75">
      <c r="A118" s="364"/>
      <c r="B118" s="161"/>
      <c r="C118" s="228"/>
      <c r="D118" s="35"/>
      <c r="E118" s="67"/>
      <c r="F118" s="10"/>
      <c r="G118" s="11"/>
      <c r="H118" s="12"/>
      <c r="I118" s="13"/>
      <c r="J118" s="14" t="s">
        <v>110</v>
      </c>
      <c r="K118" s="15">
        <f>(K116+K117)*0.07</f>
        <v>143.5</v>
      </c>
      <c r="L118" s="15">
        <f>(L116+L117)*0.07</f>
        <v>0</v>
      </c>
      <c r="M118" s="15">
        <f>(M116+M117)*0.07</f>
        <v>143.5</v>
      </c>
      <c r="N118" s="16">
        <f>(N116+N117)*0.07</f>
        <v>0</v>
      </c>
      <c r="O118" s="17">
        <f t="shared" si="22"/>
        <v>287</v>
      </c>
      <c r="P118" s="18" t="s">
        <v>45</v>
      </c>
      <c r="Q118" s="19" t="s">
        <v>52</v>
      </c>
      <c r="R118" s="62" t="str">
        <f t="shared" si="23"/>
        <v>UNIFEM pooled</v>
      </c>
      <c r="T118" s="14"/>
      <c r="U118" s="63"/>
      <c r="V118" s="179"/>
      <c r="W118" s="179"/>
      <c r="X118" s="180"/>
      <c r="Y118" s="180"/>
      <c r="Z118" s="181"/>
    </row>
    <row r="119" spans="1:26" ht="25.5">
      <c r="A119" s="364"/>
      <c r="B119" s="161"/>
      <c r="C119" s="228"/>
      <c r="D119" s="35" t="s">
        <v>13</v>
      </c>
      <c r="E119" s="67" t="s">
        <v>200</v>
      </c>
      <c r="F119" s="10"/>
      <c r="G119" s="11"/>
      <c r="H119" s="12"/>
      <c r="I119" s="13"/>
      <c r="J119" s="14" t="s">
        <v>42</v>
      </c>
      <c r="K119" s="15">
        <f>+$T119*V119</f>
        <v>1000</v>
      </c>
      <c r="L119" s="15">
        <f>+$T119*W119</f>
        <v>0</v>
      </c>
      <c r="M119" s="15">
        <f>+$T119*X119</f>
        <v>1000</v>
      </c>
      <c r="N119" s="16">
        <f>+$T119*Y119</f>
        <v>0</v>
      </c>
      <c r="O119" s="17">
        <f t="shared" si="22"/>
        <v>2000</v>
      </c>
      <c r="P119" s="18" t="s">
        <v>31</v>
      </c>
      <c r="Q119" s="19" t="s">
        <v>70</v>
      </c>
      <c r="R119" s="62" t="str">
        <f t="shared" si="23"/>
        <v>UNDP TRAC</v>
      </c>
      <c r="T119" s="14">
        <v>1000</v>
      </c>
      <c r="U119" s="63" t="s">
        <v>43</v>
      </c>
      <c r="V119" s="179">
        <v>1</v>
      </c>
      <c r="W119" s="179"/>
      <c r="X119" s="180">
        <v>1</v>
      </c>
      <c r="Y119" s="180"/>
      <c r="Z119" s="181">
        <f>+SUM(V119:Y119)</f>
        <v>2</v>
      </c>
    </row>
    <row r="120" spans="1:26" ht="12.75">
      <c r="A120" s="364"/>
      <c r="B120" s="161"/>
      <c r="C120" s="228"/>
      <c r="D120" s="35"/>
      <c r="E120" s="67"/>
      <c r="F120" s="10"/>
      <c r="G120" s="11"/>
      <c r="H120" s="12"/>
      <c r="I120" s="13"/>
      <c r="J120" s="14" t="s">
        <v>48</v>
      </c>
      <c r="K120" s="15">
        <v>50</v>
      </c>
      <c r="L120" s="15">
        <v>0</v>
      </c>
      <c r="M120" s="15">
        <v>50</v>
      </c>
      <c r="N120" s="16">
        <v>0</v>
      </c>
      <c r="O120" s="17">
        <f t="shared" si="22"/>
        <v>100</v>
      </c>
      <c r="P120" s="18" t="s">
        <v>31</v>
      </c>
      <c r="Q120" s="19" t="s">
        <v>70</v>
      </c>
      <c r="R120" s="62" t="str">
        <f t="shared" si="23"/>
        <v>UNDP TRAC</v>
      </c>
      <c r="T120" s="14"/>
      <c r="U120" s="63"/>
      <c r="V120" s="179"/>
      <c r="W120" s="179"/>
      <c r="X120" s="180"/>
      <c r="Y120" s="180"/>
      <c r="Z120" s="181"/>
    </row>
    <row r="121" spans="1:26" ht="12.75">
      <c r="A121" s="364"/>
      <c r="B121" s="161"/>
      <c r="C121" s="228"/>
      <c r="D121" s="35"/>
      <c r="E121" s="67"/>
      <c r="F121" s="10"/>
      <c r="G121" s="11"/>
      <c r="H121" s="12"/>
      <c r="I121" s="13"/>
      <c r="J121" s="14" t="s">
        <v>42</v>
      </c>
      <c r="K121" s="15">
        <v>0</v>
      </c>
      <c r="L121" s="15">
        <v>1000</v>
      </c>
      <c r="M121" s="15">
        <v>1000</v>
      </c>
      <c r="N121" s="16">
        <v>0</v>
      </c>
      <c r="O121" s="17">
        <f t="shared" si="22"/>
        <v>2000</v>
      </c>
      <c r="P121" s="18" t="s">
        <v>45</v>
      </c>
      <c r="Q121" s="19" t="s">
        <v>52</v>
      </c>
      <c r="R121" s="62" t="str">
        <f t="shared" si="23"/>
        <v>UNIFEM pooled</v>
      </c>
      <c r="T121" s="14">
        <v>1000</v>
      </c>
      <c r="U121" s="63" t="s">
        <v>43</v>
      </c>
      <c r="V121" s="179">
        <v>1</v>
      </c>
      <c r="W121" s="179"/>
      <c r="X121" s="180">
        <v>1</v>
      </c>
      <c r="Y121" s="180"/>
      <c r="Z121" s="181">
        <f>+SUM(V121:Y121)</f>
        <v>2</v>
      </c>
    </row>
    <row r="122" spans="1:26" ht="12.75">
      <c r="A122" s="364"/>
      <c r="B122" s="161"/>
      <c r="C122" s="228"/>
      <c r="D122" s="43"/>
      <c r="E122" s="68"/>
      <c r="F122" s="39"/>
      <c r="G122" s="40"/>
      <c r="H122" s="41"/>
      <c r="I122" s="42"/>
      <c r="J122" s="54" t="s">
        <v>48</v>
      </c>
      <c r="K122" s="55">
        <v>0</v>
      </c>
      <c r="L122" s="55">
        <v>50</v>
      </c>
      <c r="M122" s="55">
        <v>50</v>
      </c>
      <c r="N122" s="58">
        <v>0</v>
      </c>
      <c r="O122" s="59">
        <f t="shared" si="22"/>
        <v>100</v>
      </c>
      <c r="P122" s="18" t="s">
        <v>45</v>
      </c>
      <c r="Q122" s="19" t="s">
        <v>52</v>
      </c>
      <c r="R122" s="62" t="str">
        <f t="shared" si="23"/>
        <v>UNIFEM pooled</v>
      </c>
      <c r="T122" s="14"/>
      <c r="U122" s="63"/>
      <c r="V122" s="179"/>
      <c r="W122" s="179"/>
      <c r="X122" s="180"/>
      <c r="Y122" s="180"/>
      <c r="Z122" s="181"/>
    </row>
    <row r="123" spans="1:26" ht="12.75">
      <c r="A123" s="364"/>
      <c r="B123" s="161"/>
      <c r="C123" s="228"/>
      <c r="D123" s="104"/>
      <c r="E123" s="118"/>
      <c r="F123" s="105"/>
      <c r="G123" s="106"/>
      <c r="H123" s="107"/>
      <c r="I123" s="108"/>
      <c r="J123" s="233" t="s">
        <v>110</v>
      </c>
      <c r="K123" s="15">
        <f>(K121+K122)*0.07</f>
        <v>0</v>
      </c>
      <c r="L123" s="15">
        <f>(L121+L122)*0.07</f>
        <v>73.5</v>
      </c>
      <c r="M123" s="15">
        <f>(M121+M122)*0.07</f>
        <v>73.5</v>
      </c>
      <c r="N123" s="16">
        <f>(N121+N122)*0.07</f>
        <v>0</v>
      </c>
      <c r="O123" s="234">
        <f t="shared" si="22"/>
        <v>147</v>
      </c>
      <c r="P123" s="56" t="s">
        <v>45</v>
      </c>
      <c r="Q123" s="57" t="s">
        <v>52</v>
      </c>
      <c r="R123" s="62" t="str">
        <f t="shared" si="23"/>
        <v>UNIFEM pooled</v>
      </c>
      <c r="T123" s="14"/>
      <c r="U123" s="63"/>
      <c r="V123" s="179"/>
      <c r="W123" s="179"/>
      <c r="X123" s="180"/>
      <c r="Y123" s="180"/>
      <c r="Z123" s="181"/>
    </row>
    <row r="124" spans="1:26" ht="114.75">
      <c r="A124" s="364"/>
      <c r="B124" s="161" t="s">
        <v>196</v>
      </c>
      <c r="C124" s="228"/>
      <c r="D124" s="85" t="s">
        <v>17</v>
      </c>
      <c r="E124" s="119" t="s">
        <v>200</v>
      </c>
      <c r="F124" s="86"/>
      <c r="G124" s="87"/>
      <c r="H124" s="88" t="s">
        <v>29</v>
      </c>
      <c r="I124" s="89"/>
      <c r="J124" s="235" t="s">
        <v>23</v>
      </c>
      <c r="K124" s="236">
        <f aca="true" t="shared" si="24" ref="K124:N125">+$T124*V124</f>
        <v>0</v>
      </c>
      <c r="L124" s="236">
        <f t="shared" si="24"/>
        <v>0</v>
      </c>
      <c r="M124" s="236">
        <f t="shared" si="24"/>
        <v>5000</v>
      </c>
      <c r="N124" s="237">
        <f t="shared" si="24"/>
        <v>0</v>
      </c>
      <c r="O124" s="240">
        <f t="shared" si="22"/>
        <v>5000</v>
      </c>
      <c r="P124" s="241" t="s">
        <v>45</v>
      </c>
      <c r="Q124" s="242" t="s">
        <v>50</v>
      </c>
      <c r="R124" s="62" t="str">
        <f t="shared" si="23"/>
        <v>UNIFEM parallel</v>
      </c>
      <c r="T124" s="14">
        <v>5000</v>
      </c>
      <c r="U124" s="63" t="s">
        <v>41</v>
      </c>
      <c r="V124" s="179"/>
      <c r="W124" s="179"/>
      <c r="X124" s="180">
        <v>1</v>
      </c>
      <c r="Y124" s="180"/>
      <c r="Z124" s="181"/>
    </row>
    <row r="125" spans="1:26" ht="51">
      <c r="A125" s="364"/>
      <c r="B125" s="161"/>
      <c r="C125" s="228"/>
      <c r="D125" s="35" t="s">
        <v>68</v>
      </c>
      <c r="E125" s="67" t="s">
        <v>200</v>
      </c>
      <c r="F125" s="10"/>
      <c r="G125" s="11"/>
      <c r="H125" s="12"/>
      <c r="I125" s="13"/>
      <c r="J125" s="14" t="s">
        <v>1</v>
      </c>
      <c r="K125" s="15">
        <f t="shared" si="24"/>
        <v>0</v>
      </c>
      <c r="L125" s="15">
        <f t="shared" si="24"/>
        <v>1600</v>
      </c>
      <c r="M125" s="15">
        <f t="shared" si="24"/>
        <v>1600</v>
      </c>
      <c r="N125" s="16">
        <f t="shared" si="24"/>
        <v>0</v>
      </c>
      <c r="O125" s="17">
        <f t="shared" si="22"/>
        <v>3200</v>
      </c>
      <c r="P125" s="18" t="s">
        <v>45</v>
      </c>
      <c r="Q125" s="19" t="s">
        <v>50</v>
      </c>
      <c r="R125" s="62" t="str">
        <f t="shared" si="23"/>
        <v>UNIFEM parallel</v>
      </c>
      <c r="T125" s="14">
        <v>800</v>
      </c>
      <c r="U125" s="63" t="s">
        <v>39</v>
      </c>
      <c r="V125" s="179"/>
      <c r="W125" s="179">
        <f>12000/$T$70</f>
        <v>2</v>
      </c>
      <c r="X125" s="179">
        <f>12000/$T$70</f>
        <v>2</v>
      </c>
      <c r="Y125" s="180"/>
      <c r="Z125" s="181">
        <f>+SUM(V125:Y125)</f>
        <v>4</v>
      </c>
    </row>
    <row r="126" spans="1:26" ht="12.75">
      <c r="A126" s="364"/>
      <c r="B126" s="161"/>
      <c r="C126" s="228"/>
      <c r="D126" s="43"/>
      <c r="E126" s="68"/>
      <c r="F126" s="39"/>
      <c r="G126" s="40"/>
      <c r="H126" s="41"/>
      <c r="I126" s="42"/>
      <c r="J126" s="54" t="s">
        <v>48</v>
      </c>
      <c r="K126" s="55">
        <v>0</v>
      </c>
      <c r="L126" s="55">
        <v>50</v>
      </c>
      <c r="M126" s="55">
        <v>100</v>
      </c>
      <c r="N126" s="58">
        <v>0</v>
      </c>
      <c r="O126" s="59">
        <f t="shared" si="22"/>
        <v>150</v>
      </c>
      <c r="P126" s="18" t="s">
        <v>45</v>
      </c>
      <c r="Q126" s="19" t="s">
        <v>50</v>
      </c>
      <c r="R126" s="62" t="str">
        <f t="shared" si="23"/>
        <v>UNIFEM parallel</v>
      </c>
      <c r="T126" s="14"/>
      <c r="U126" s="63"/>
      <c r="V126" s="179"/>
      <c r="W126" s="179"/>
      <c r="X126" s="180"/>
      <c r="Y126" s="180"/>
      <c r="Z126" s="181"/>
    </row>
    <row r="127" spans="1:26" ht="12.75">
      <c r="A127" s="364"/>
      <c r="B127" s="161"/>
      <c r="C127" s="228"/>
      <c r="D127" s="37"/>
      <c r="E127" s="115"/>
      <c r="F127" s="1"/>
      <c r="G127" s="2"/>
      <c r="H127" s="7"/>
      <c r="I127" s="3"/>
      <c r="J127" s="20" t="s">
        <v>0</v>
      </c>
      <c r="K127" s="4">
        <f aca="true" t="shared" si="25" ref="K127:N128">+$T127*V127</f>
        <v>1500</v>
      </c>
      <c r="L127" s="4">
        <f t="shared" si="25"/>
        <v>3750</v>
      </c>
      <c r="M127" s="4">
        <f t="shared" si="25"/>
        <v>3750</v>
      </c>
      <c r="N127" s="5">
        <f t="shared" si="25"/>
        <v>0</v>
      </c>
      <c r="O127" s="6">
        <f t="shared" si="22"/>
        <v>9000</v>
      </c>
      <c r="P127" s="8" t="s">
        <v>103</v>
      </c>
      <c r="Q127" s="9"/>
      <c r="R127" s="62" t="str">
        <f aca="true" t="shared" si="26" ref="R127:R174">+P127&amp;" "&amp;Q127</f>
        <v>Unfunded </v>
      </c>
      <c r="T127" s="14">
        <v>750</v>
      </c>
      <c r="U127" s="63" t="s">
        <v>38</v>
      </c>
      <c r="V127" s="179">
        <v>2</v>
      </c>
      <c r="W127" s="179">
        <v>5</v>
      </c>
      <c r="X127" s="180">
        <v>5</v>
      </c>
      <c r="Y127" s="180"/>
      <c r="Z127" s="181">
        <f>+SUM(V127:Y127)</f>
        <v>12</v>
      </c>
    </row>
    <row r="128" spans="1:26" ht="76.5">
      <c r="A128" s="364"/>
      <c r="B128" s="161" t="s">
        <v>197</v>
      </c>
      <c r="C128" s="228"/>
      <c r="D128" s="45" t="s">
        <v>181</v>
      </c>
      <c r="E128" s="109" t="s">
        <v>200</v>
      </c>
      <c r="F128" s="50" t="s">
        <v>29</v>
      </c>
      <c r="G128" s="51"/>
      <c r="H128" s="52" t="s">
        <v>29</v>
      </c>
      <c r="I128" s="53"/>
      <c r="J128" s="132" t="s">
        <v>65</v>
      </c>
      <c r="K128" s="133">
        <f t="shared" si="25"/>
        <v>0</v>
      </c>
      <c r="L128" s="133">
        <f t="shared" si="25"/>
        <v>5000</v>
      </c>
      <c r="M128" s="133">
        <f t="shared" si="25"/>
        <v>5000</v>
      </c>
      <c r="N128" s="134">
        <f t="shared" si="25"/>
        <v>0</v>
      </c>
      <c r="O128" s="135">
        <f t="shared" si="22"/>
        <v>10000</v>
      </c>
      <c r="P128" s="65" t="s">
        <v>31</v>
      </c>
      <c r="Q128" s="66" t="s">
        <v>70</v>
      </c>
      <c r="R128" s="62" t="str">
        <f t="shared" si="26"/>
        <v>UNDP TRAC</v>
      </c>
      <c r="T128" s="14">
        <v>5000</v>
      </c>
      <c r="U128" s="63" t="s">
        <v>41</v>
      </c>
      <c r="V128" s="179"/>
      <c r="W128" s="179">
        <v>1</v>
      </c>
      <c r="X128" s="180">
        <v>1</v>
      </c>
      <c r="Y128" s="180"/>
      <c r="Z128" s="181">
        <f>+SUM(V128:Y128)</f>
        <v>2</v>
      </c>
    </row>
    <row r="129" spans="1:26" ht="12.75">
      <c r="A129" s="364"/>
      <c r="B129" s="161"/>
      <c r="C129" s="228"/>
      <c r="D129" s="45"/>
      <c r="E129" s="109"/>
      <c r="F129" s="50"/>
      <c r="G129" s="51"/>
      <c r="H129" s="52"/>
      <c r="I129" s="53"/>
      <c r="J129" s="132" t="s">
        <v>48</v>
      </c>
      <c r="K129" s="133">
        <v>0</v>
      </c>
      <c r="L129" s="133">
        <v>50</v>
      </c>
      <c r="M129" s="133">
        <v>50</v>
      </c>
      <c r="N129" s="134">
        <v>0</v>
      </c>
      <c r="O129" s="135">
        <f>+SUM(K129:N129)</f>
        <v>100</v>
      </c>
      <c r="P129" s="65" t="s">
        <v>31</v>
      </c>
      <c r="Q129" s="66" t="s">
        <v>70</v>
      </c>
      <c r="R129" s="62" t="str">
        <f t="shared" si="26"/>
        <v>UNDP TRAC</v>
      </c>
      <c r="T129" s="14"/>
      <c r="U129" s="63"/>
      <c r="V129" s="179"/>
      <c r="W129" s="179"/>
      <c r="X129" s="180"/>
      <c r="Y129" s="180"/>
      <c r="Z129" s="181"/>
    </row>
    <row r="130" spans="1:26" ht="89.25">
      <c r="A130" s="364"/>
      <c r="B130" s="161" t="s">
        <v>157</v>
      </c>
      <c r="C130" s="228"/>
      <c r="D130" s="44" t="s">
        <v>182</v>
      </c>
      <c r="E130" s="112" t="s">
        <v>200</v>
      </c>
      <c r="F130" s="21" t="s">
        <v>29</v>
      </c>
      <c r="G130" s="22" t="s">
        <v>29</v>
      </c>
      <c r="H130" s="23" t="s">
        <v>29</v>
      </c>
      <c r="I130" s="24" t="s">
        <v>29</v>
      </c>
      <c r="J130" s="25" t="s">
        <v>24</v>
      </c>
      <c r="K130" s="26">
        <f aca="true" t="shared" si="27" ref="K130:M132">+$T130*V130</f>
        <v>750</v>
      </c>
      <c r="L130" s="26">
        <f>+$T130*W130</f>
        <v>750</v>
      </c>
      <c r="M130" s="26">
        <f>+$T130*X130</f>
        <v>750</v>
      </c>
      <c r="N130" s="27">
        <f>+$T130*Y130</f>
        <v>750</v>
      </c>
      <c r="O130" s="28">
        <f>+SUM(K130:N130)</f>
        <v>3000</v>
      </c>
      <c r="P130" s="29" t="s">
        <v>31</v>
      </c>
      <c r="Q130" s="30" t="s">
        <v>70</v>
      </c>
      <c r="R130" s="62" t="str">
        <f t="shared" si="26"/>
        <v>UNDP TRAC</v>
      </c>
      <c r="T130" s="14">
        <v>750</v>
      </c>
      <c r="U130" s="63" t="s">
        <v>37</v>
      </c>
      <c r="V130" s="179">
        <v>1</v>
      </c>
      <c r="W130" s="179">
        <v>1</v>
      </c>
      <c r="X130" s="180">
        <v>1</v>
      </c>
      <c r="Y130" s="180">
        <v>1</v>
      </c>
      <c r="Z130" s="181">
        <f>+SUM(V130:Y130)</f>
        <v>4</v>
      </c>
    </row>
    <row r="131" spans="1:26" ht="12.75">
      <c r="A131" s="364"/>
      <c r="B131" s="161"/>
      <c r="C131" s="228"/>
      <c r="D131" s="37"/>
      <c r="E131" s="115"/>
      <c r="F131" s="1"/>
      <c r="G131" s="2"/>
      <c r="H131" s="7"/>
      <c r="I131" s="3"/>
      <c r="J131" s="20" t="s">
        <v>24</v>
      </c>
      <c r="K131" s="4">
        <v>0</v>
      </c>
      <c r="L131" s="4">
        <v>1500</v>
      </c>
      <c r="M131" s="4">
        <f>+$T131*X131</f>
        <v>1000</v>
      </c>
      <c r="N131" s="5">
        <f>+$T131*Y131</f>
        <v>0</v>
      </c>
      <c r="O131" s="6">
        <f>+SUM(K131:N131)</f>
        <v>2500</v>
      </c>
      <c r="P131" s="8" t="s">
        <v>45</v>
      </c>
      <c r="Q131" s="9" t="s">
        <v>50</v>
      </c>
      <c r="R131" s="62" t="str">
        <f t="shared" si="26"/>
        <v>UNIFEM parallel</v>
      </c>
      <c r="T131" s="14">
        <v>500</v>
      </c>
      <c r="U131" s="63" t="s">
        <v>37</v>
      </c>
      <c r="V131" s="179">
        <v>1</v>
      </c>
      <c r="W131" s="179">
        <v>2</v>
      </c>
      <c r="X131" s="180">
        <v>2</v>
      </c>
      <c r="Y131" s="180"/>
      <c r="Z131" s="181">
        <f>+SUM(V131:Y131)</f>
        <v>5</v>
      </c>
    </row>
    <row r="132" spans="1:26" ht="76.5">
      <c r="A132" s="364"/>
      <c r="B132" s="161" t="s">
        <v>198</v>
      </c>
      <c r="C132" s="243"/>
      <c r="D132" s="60" t="s">
        <v>183</v>
      </c>
      <c r="E132" s="114" t="s">
        <v>200</v>
      </c>
      <c r="F132" s="46" t="s">
        <v>29</v>
      </c>
      <c r="G132" s="47" t="s">
        <v>29</v>
      </c>
      <c r="H132" s="48"/>
      <c r="I132" s="49"/>
      <c r="J132" s="132" t="s">
        <v>0</v>
      </c>
      <c r="K132" s="133">
        <f t="shared" si="27"/>
        <v>1000</v>
      </c>
      <c r="L132" s="183">
        <f t="shared" si="27"/>
        <v>9000</v>
      </c>
      <c r="M132" s="183">
        <f t="shared" si="27"/>
        <v>0</v>
      </c>
      <c r="N132" s="184">
        <f>+$T132*Y132</f>
        <v>0</v>
      </c>
      <c r="O132" s="185">
        <f>+SUM(K132:N132)</f>
        <v>10000</v>
      </c>
      <c r="P132" s="186" t="s">
        <v>31</v>
      </c>
      <c r="Q132" s="187" t="s">
        <v>70</v>
      </c>
      <c r="R132" s="62" t="str">
        <f t="shared" si="26"/>
        <v>UNDP TRAC</v>
      </c>
      <c r="T132" s="14">
        <v>10000</v>
      </c>
      <c r="U132" s="63" t="s">
        <v>44</v>
      </c>
      <c r="V132" s="179">
        <v>0.1</v>
      </c>
      <c r="W132" s="179">
        <v>0.9</v>
      </c>
      <c r="X132" s="180"/>
      <c r="Y132" s="180"/>
      <c r="Z132" s="181">
        <f>+SUM(V132:Y132)</f>
        <v>1</v>
      </c>
    </row>
    <row r="133" spans="1:26" ht="12.75">
      <c r="A133" s="364"/>
      <c r="B133" s="161"/>
      <c r="C133" s="111"/>
      <c r="D133" s="45"/>
      <c r="E133" s="109"/>
      <c r="F133" s="50"/>
      <c r="G133" s="51"/>
      <c r="H133" s="52"/>
      <c r="I133" s="53"/>
      <c r="J133" s="14" t="s">
        <v>24</v>
      </c>
      <c r="K133" s="15">
        <f>0.75%*K132</f>
        <v>7.5</v>
      </c>
      <c r="L133" s="133">
        <f>0.75%*L132</f>
        <v>67.5</v>
      </c>
      <c r="M133" s="133">
        <f>0.75%*M132</f>
        <v>0</v>
      </c>
      <c r="N133" s="134">
        <f>0.75%*N132</f>
        <v>0</v>
      </c>
      <c r="O133" s="135">
        <f>+SUM(K133:N133)</f>
        <v>75</v>
      </c>
      <c r="P133" s="186" t="s">
        <v>31</v>
      </c>
      <c r="Q133" s="187" t="s">
        <v>70</v>
      </c>
      <c r="R133" s="62" t="str">
        <f t="shared" si="26"/>
        <v>UNDP TRAC</v>
      </c>
      <c r="T133" s="14"/>
      <c r="U133" s="63"/>
      <c r="V133" s="179"/>
      <c r="W133" s="179"/>
      <c r="X133" s="180"/>
      <c r="Y133" s="180"/>
      <c r="Z133" s="181"/>
    </row>
    <row r="134" spans="1:26" ht="12.75">
      <c r="A134" s="364"/>
      <c r="B134" s="161"/>
      <c r="C134" s="244"/>
      <c r="D134" s="37"/>
      <c r="E134" s="115"/>
      <c r="F134" s="1"/>
      <c r="G134" s="2"/>
      <c r="H134" s="7"/>
      <c r="I134" s="3"/>
      <c r="J134" s="20"/>
      <c r="K134" s="4"/>
      <c r="L134" s="4"/>
      <c r="M134" s="4"/>
      <c r="N134" s="5"/>
      <c r="O134" s="6"/>
      <c r="P134" s="8"/>
      <c r="Q134" s="9"/>
      <c r="R134" s="62" t="str">
        <f t="shared" si="26"/>
        <v> </v>
      </c>
      <c r="T134" s="14"/>
      <c r="U134" s="63"/>
      <c r="V134" s="179"/>
      <c r="W134" s="179"/>
      <c r="X134" s="180"/>
      <c r="Y134" s="180"/>
      <c r="Z134" s="181"/>
    </row>
    <row r="135" spans="1:26" ht="12.75">
      <c r="A135" s="364"/>
      <c r="B135" s="161"/>
      <c r="C135" s="189"/>
      <c r="D135" s="121" t="s">
        <v>115</v>
      </c>
      <c r="E135" s="122"/>
      <c r="F135" s="21"/>
      <c r="G135" s="22"/>
      <c r="H135" s="23"/>
      <c r="I135" s="24"/>
      <c r="J135" s="25" t="s">
        <v>99</v>
      </c>
      <c r="K135" s="216">
        <f aca="true" t="shared" si="28" ref="K135:O140">+SUMIF($R$110:$R$134,$J135,K$110:K$134)</f>
        <v>3307.5</v>
      </c>
      <c r="L135" s="216">
        <f t="shared" si="28"/>
        <v>14867.5</v>
      </c>
      <c r="M135" s="216">
        <f t="shared" si="28"/>
        <v>7350</v>
      </c>
      <c r="N135" s="217">
        <f t="shared" si="28"/>
        <v>750</v>
      </c>
      <c r="O135" s="218">
        <f t="shared" si="28"/>
        <v>26275</v>
      </c>
      <c r="P135" s="130"/>
      <c r="Q135" s="66"/>
      <c r="R135" s="62" t="str">
        <f t="shared" si="26"/>
        <v> </v>
      </c>
      <c r="T135" s="14"/>
      <c r="U135" s="63"/>
      <c r="V135" s="179"/>
      <c r="W135" s="179"/>
      <c r="X135" s="180"/>
      <c r="Y135" s="180"/>
      <c r="Z135" s="181"/>
    </row>
    <row r="136" spans="1:26" ht="12.75">
      <c r="A136" s="364"/>
      <c r="B136" s="161"/>
      <c r="C136" s="189"/>
      <c r="D136" s="123" t="s">
        <v>116</v>
      </c>
      <c r="E136" s="124"/>
      <c r="F136" s="10"/>
      <c r="G136" s="11"/>
      <c r="H136" s="12"/>
      <c r="I136" s="13"/>
      <c r="J136" s="14" t="s">
        <v>100</v>
      </c>
      <c r="K136" s="193">
        <f t="shared" si="28"/>
        <v>0</v>
      </c>
      <c r="L136" s="193">
        <f t="shared" si="28"/>
        <v>0</v>
      </c>
      <c r="M136" s="193">
        <f t="shared" si="28"/>
        <v>0</v>
      </c>
      <c r="N136" s="194">
        <f t="shared" si="28"/>
        <v>0</v>
      </c>
      <c r="O136" s="195">
        <f t="shared" si="28"/>
        <v>0</v>
      </c>
      <c r="P136" s="65"/>
      <c r="Q136" s="66"/>
      <c r="R136" s="62" t="str">
        <f t="shared" si="26"/>
        <v> </v>
      </c>
      <c r="T136" s="14"/>
      <c r="U136" s="63"/>
      <c r="V136" s="179"/>
      <c r="W136" s="179"/>
      <c r="X136" s="180"/>
      <c r="Y136" s="180"/>
      <c r="Z136" s="181"/>
    </row>
    <row r="137" spans="1:26" ht="12.75">
      <c r="A137" s="364"/>
      <c r="B137" s="161"/>
      <c r="C137" s="189"/>
      <c r="D137" s="123" t="s">
        <v>117</v>
      </c>
      <c r="E137" s="124"/>
      <c r="F137" s="10"/>
      <c r="G137" s="11"/>
      <c r="H137" s="12"/>
      <c r="I137" s="13"/>
      <c r="J137" s="14" t="s">
        <v>105</v>
      </c>
      <c r="K137" s="193">
        <f t="shared" si="28"/>
        <v>0</v>
      </c>
      <c r="L137" s="193">
        <f t="shared" si="28"/>
        <v>0</v>
      </c>
      <c r="M137" s="193">
        <f t="shared" si="28"/>
        <v>0</v>
      </c>
      <c r="N137" s="194">
        <f t="shared" si="28"/>
        <v>0</v>
      </c>
      <c r="O137" s="195">
        <f t="shared" si="28"/>
        <v>0</v>
      </c>
      <c r="P137" s="65"/>
      <c r="Q137" s="66"/>
      <c r="R137" s="62" t="str">
        <f t="shared" si="26"/>
        <v> </v>
      </c>
      <c r="T137" s="14"/>
      <c r="U137" s="63"/>
      <c r="V137" s="179"/>
      <c r="W137" s="179"/>
      <c r="X137" s="180"/>
      <c r="Y137" s="180"/>
      <c r="Z137" s="181"/>
    </row>
    <row r="138" spans="1:26" ht="12.75">
      <c r="A138" s="364"/>
      <c r="B138" s="161"/>
      <c r="C138" s="189"/>
      <c r="D138" s="123" t="s">
        <v>118</v>
      </c>
      <c r="E138" s="124"/>
      <c r="F138" s="10"/>
      <c r="G138" s="11"/>
      <c r="H138" s="12"/>
      <c r="I138" s="13"/>
      <c r="J138" s="14" t="s">
        <v>101</v>
      </c>
      <c r="K138" s="193">
        <f t="shared" si="28"/>
        <v>2193.5</v>
      </c>
      <c r="L138" s="193">
        <f t="shared" si="28"/>
        <v>1123.5</v>
      </c>
      <c r="M138" s="193">
        <f t="shared" si="28"/>
        <v>3317</v>
      </c>
      <c r="N138" s="194">
        <f t="shared" si="28"/>
        <v>0</v>
      </c>
      <c r="O138" s="195">
        <f t="shared" si="28"/>
        <v>6634</v>
      </c>
      <c r="P138" s="65"/>
      <c r="Q138" s="66"/>
      <c r="R138" s="62" t="str">
        <f t="shared" si="26"/>
        <v> </v>
      </c>
      <c r="T138" s="14"/>
      <c r="U138" s="63"/>
      <c r="V138" s="179"/>
      <c r="W138" s="179"/>
      <c r="X138" s="180"/>
      <c r="Y138" s="180"/>
      <c r="Z138" s="181"/>
    </row>
    <row r="139" spans="1:26" ht="12.75">
      <c r="A139" s="364"/>
      <c r="B139" s="161"/>
      <c r="C139" s="189"/>
      <c r="D139" s="123" t="s">
        <v>119</v>
      </c>
      <c r="E139" s="124"/>
      <c r="F139" s="10"/>
      <c r="G139" s="11"/>
      <c r="H139" s="12"/>
      <c r="I139" s="13"/>
      <c r="J139" s="14" t="s">
        <v>102</v>
      </c>
      <c r="K139" s="193">
        <f t="shared" si="28"/>
        <v>6000</v>
      </c>
      <c r="L139" s="193">
        <f t="shared" si="28"/>
        <v>3150</v>
      </c>
      <c r="M139" s="193">
        <f t="shared" si="28"/>
        <v>12200</v>
      </c>
      <c r="N139" s="194">
        <f t="shared" si="28"/>
        <v>0</v>
      </c>
      <c r="O139" s="195">
        <f t="shared" si="28"/>
        <v>21350</v>
      </c>
      <c r="P139" s="65"/>
      <c r="Q139" s="66"/>
      <c r="R139" s="62" t="str">
        <f t="shared" si="26"/>
        <v> </v>
      </c>
      <c r="T139" s="14"/>
      <c r="U139" s="63"/>
      <c r="V139" s="179"/>
      <c r="W139" s="179"/>
      <c r="X139" s="180"/>
      <c r="Y139" s="180"/>
      <c r="Z139" s="181"/>
    </row>
    <row r="140" spans="1:26" ht="13.5" thickBot="1">
      <c r="A140" s="364"/>
      <c r="B140" s="161"/>
      <c r="C140" s="189"/>
      <c r="D140" s="125" t="s">
        <v>120</v>
      </c>
      <c r="E140" s="126"/>
      <c r="F140" s="196"/>
      <c r="G140" s="197"/>
      <c r="H140" s="198"/>
      <c r="I140" s="199"/>
      <c r="J140" s="200" t="s">
        <v>103</v>
      </c>
      <c r="K140" s="201">
        <f t="shared" si="28"/>
        <v>0</v>
      </c>
      <c r="L140" s="201">
        <f t="shared" si="28"/>
        <v>0</v>
      </c>
      <c r="M140" s="201">
        <f t="shared" si="28"/>
        <v>0</v>
      </c>
      <c r="N140" s="202">
        <f t="shared" si="28"/>
        <v>0</v>
      </c>
      <c r="O140" s="203">
        <f t="shared" si="28"/>
        <v>0</v>
      </c>
      <c r="P140" s="65"/>
      <c r="Q140" s="66"/>
      <c r="R140" s="62" t="str">
        <f t="shared" si="26"/>
        <v> </v>
      </c>
      <c r="T140" s="14"/>
      <c r="U140" s="63"/>
      <c r="V140" s="179"/>
      <c r="W140" s="179"/>
      <c r="X140" s="180"/>
      <c r="Y140" s="180"/>
      <c r="Z140" s="181"/>
    </row>
    <row r="141" spans="1:26" ht="18" thickBot="1" thickTop="1">
      <c r="A141" s="365"/>
      <c r="B141" s="204"/>
      <c r="C141" s="245"/>
      <c r="D141" s="246" t="s">
        <v>88</v>
      </c>
      <c r="E141" s="247"/>
      <c r="F141" s="248"/>
      <c r="G141" s="249"/>
      <c r="H141" s="250"/>
      <c r="I141" s="251"/>
      <c r="J141" s="252"/>
      <c r="K141" s="253">
        <f>SUM(K135:K140)</f>
        <v>11501</v>
      </c>
      <c r="L141" s="253">
        <f>SUM(L135:L140)</f>
        <v>19141</v>
      </c>
      <c r="M141" s="253">
        <f>SUM(M135:M140)</f>
        <v>22867</v>
      </c>
      <c r="N141" s="254">
        <f>SUM(N135:N140)</f>
        <v>750</v>
      </c>
      <c r="O141" s="255">
        <f>SUM(O135:O140)</f>
        <v>54259</v>
      </c>
      <c r="P141" s="69"/>
      <c r="Q141" s="70"/>
      <c r="R141" s="62" t="str">
        <f t="shared" si="26"/>
        <v> </v>
      </c>
      <c r="T141" s="14"/>
      <c r="U141" s="63"/>
      <c r="V141" s="179"/>
      <c r="W141" s="215"/>
      <c r="X141" s="180"/>
      <c r="Y141" s="180"/>
      <c r="Z141" s="181"/>
    </row>
    <row r="142" spans="1:26" ht="26.25" thickTop="1">
      <c r="A142" s="366" t="s">
        <v>158</v>
      </c>
      <c r="B142" s="161"/>
      <c r="C142" s="60" t="s">
        <v>83</v>
      </c>
      <c r="D142" s="60" t="s">
        <v>184</v>
      </c>
      <c r="E142" s="114" t="s">
        <v>200</v>
      </c>
      <c r="F142" s="46" t="s">
        <v>29</v>
      </c>
      <c r="G142" s="47" t="s">
        <v>29</v>
      </c>
      <c r="H142" s="48" t="s">
        <v>29</v>
      </c>
      <c r="I142" s="49" t="s">
        <v>29</v>
      </c>
      <c r="J142" s="132" t="s">
        <v>42</v>
      </c>
      <c r="K142" s="183">
        <f>+$T142*V142</f>
        <v>500</v>
      </c>
      <c r="L142" s="183">
        <f>+$T142*W142</f>
        <v>3500</v>
      </c>
      <c r="M142" s="183">
        <f>+$T142*X142</f>
        <v>1000</v>
      </c>
      <c r="N142" s="184">
        <f>+$T142*Y142</f>
        <v>1000</v>
      </c>
      <c r="O142" s="185">
        <f aca="true" t="shared" si="29" ref="O142:O150">+SUM(K142:N142)</f>
        <v>6000</v>
      </c>
      <c r="P142" s="186" t="s">
        <v>31</v>
      </c>
      <c r="Q142" s="187" t="s">
        <v>70</v>
      </c>
      <c r="R142" s="62" t="str">
        <f t="shared" si="26"/>
        <v>UNDP TRAC</v>
      </c>
      <c r="T142" s="14">
        <v>500</v>
      </c>
      <c r="U142" s="63" t="s">
        <v>43</v>
      </c>
      <c r="V142" s="179">
        <v>1</v>
      </c>
      <c r="W142" s="179">
        <f>4+3</f>
        <v>7</v>
      </c>
      <c r="X142" s="180">
        <v>2</v>
      </c>
      <c r="Y142" s="180">
        <v>2</v>
      </c>
      <c r="Z142" s="181">
        <f>+SUM(V142:Y142)</f>
        <v>12</v>
      </c>
    </row>
    <row r="143" spans="1:26" ht="12.75">
      <c r="A143" s="367"/>
      <c r="B143" s="161"/>
      <c r="C143" s="45"/>
      <c r="D143" s="45"/>
      <c r="E143" s="109"/>
      <c r="F143" s="50"/>
      <c r="G143" s="51"/>
      <c r="H143" s="52"/>
      <c r="I143" s="53"/>
      <c r="J143" s="14" t="s">
        <v>24</v>
      </c>
      <c r="K143" s="133">
        <v>25</v>
      </c>
      <c r="L143" s="133">
        <v>100</v>
      </c>
      <c r="M143" s="133">
        <v>50</v>
      </c>
      <c r="N143" s="134">
        <v>50</v>
      </c>
      <c r="O143" s="135">
        <f t="shared" si="29"/>
        <v>225</v>
      </c>
      <c r="P143" s="186" t="s">
        <v>31</v>
      </c>
      <c r="Q143" s="187" t="s">
        <v>70</v>
      </c>
      <c r="R143" s="62" t="str">
        <f t="shared" si="26"/>
        <v>UNDP TRAC</v>
      </c>
      <c r="T143" s="14"/>
      <c r="U143" s="63"/>
      <c r="V143" s="179"/>
      <c r="W143" s="179"/>
      <c r="X143" s="180"/>
      <c r="Y143" s="180"/>
      <c r="Z143" s="181"/>
    </row>
    <row r="144" spans="1:26" ht="12.75">
      <c r="A144" s="364"/>
      <c r="B144" s="161"/>
      <c r="C144" s="35" t="s">
        <v>84</v>
      </c>
      <c r="D144" s="35"/>
      <c r="E144" s="67"/>
      <c r="F144" s="10"/>
      <c r="G144" s="11"/>
      <c r="H144" s="12"/>
      <c r="I144" s="13"/>
      <c r="J144" s="14" t="s">
        <v>42</v>
      </c>
      <c r="K144" s="15">
        <v>4000</v>
      </c>
      <c r="L144" s="15">
        <v>5000</v>
      </c>
      <c r="M144" s="15">
        <v>5000</v>
      </c>
      <c r="N144" s="16">
        <f>+$T144*Y144</f>
        <v>0</v>
      </c>
      <c r="O144" s="17">
        <f t="shared" si="29"/>
        <v>14000</v>
      </c>
      <c r="P144" s="18" t="s">
        <v>45</v>
      </c>
      <c r="Q144" s="19" t="s">
        <v>50</v>
      </c>
      <c r="R144" s="62" t="str">
        <f t="shared" si="26"/>
        <v>UNIFEM parallel</v>
      </c>
      <c r="T144" s="14">
        <v>1000</v>
      </c>
      <c r="U144" s="63" t="s">
        <v>43</v>
      </c>
      <c r="V144" s="179"/>
      <c r="W144" s="179">
        <v>7</v>
      </c>
      <c r="X144" s="180">
        <v>5</v>
      </c>
      <c r="Y144" s="180"/>
      <c r="Z144" s="181">
        <f>+SUM(V144:Y144)</f>
        <v>12</v>
      </c>
    </row>
    <row r="145" spans="1:26" ht="12.75">
      <c r="A145" s="364"/>
      <c r="B145" s="161"/>
      <c r="C145" s="37"/>
      <c r="D145" s="37"/>
      <c r="E145" s="115"/>
      <c r="F145" s="1"/>
      <c r="G145" s="2"/>
      <c r="H145" s="7"/>
      <c r="I145" s="3"/>
      <c r="J145" s="20" t="s">
        <v>24</v>
      </c>
      <c r="K145" s="4">
        <v>100</v>
      </c>
      <c r="L145" s="4">
        <v>100</v>
      </c>
      <c r="M145" s="4">
        <v>100</v>
      </c>
      <c r="N145" s="5">
        <v>0</v>
      </c>
      <c r="O145" s="6">
        <f t="shared" si="29"/>
        <v>300</v>
      </c>
      <c r="P145" s="18" t="s">
        <v>45</v>
      </c>
      <c r="Q145" s="19" t="s">
        <v>50</v>
      </c>
      <c r="R145" s="62" t="str">
        <f t="shared" si="26"/>
        <v>UNIFEM parallel</v>
      </c>
      <c r="T145" s="14"/>
      <c r="U145" s="63"/>
      <c r="V145" s="179"/>
      <c r="W145" s="179"/>
      <c r="X145" s="180"/>
      <c r="Y145" s="180"/>
      <c r="Z145" s="181"/>
    </row>
    <row r="146" spans="1:26" ht="89.25">
      <c r="A146" s="364"/>
      <c r="B146" s="161" t="s">
        <v>159</v>
      </c>
      <c r="C146" s="44"/>
      <c r="D146" s="44" t="s">
        <v>185</v>
      </c>
      <c r="E146" s="112" t="s">
        <v>204</v>
      </c>
      <c r="F146" s="21"/>
      <c r="G146" s="22" t="s">
        <v>29</v>
      </c>
      <c r="H146" s="23" t="s">
        <v>29</v>
      </c>
      <c r="I146" s="24" t="s">
        <v>29</v>
      </c>
      <c r="J146" s="25" t="s">
        <v>54</v>
      </c>
      <c r="K146" s="26">
        <f>+$T146*V146</f>
        <v>0</v>
      </c>
      <c r="L146" s="26">
        <f>+$T146*W146</f>
        <v>10000</v>
      </c>
      <c r="M146" s="26">
        <f>+$T146*X146</f>
        <v>10000</v>
      </c>
      <c r="N146" s="27">
        <f>+$T146*Y146</f>
        <v>10000</v>
      </c>
      <c r="O146" s="28">
        <f t="shared" si="29"/>
        <v>30000</v>
      </c>
      <c r="P146" s="256" t="s">
        <v>31</v>
      </c>
      <c r="Q146" s="257" t="s">
        <v>70</v>
      </c>
      <c r="R146" s="62" t="str">
        <f t="shared" si="26"/>
        <v>UNDP TRAC</v>
      </c>
      <c r="T146" s="14">
        <v>10000</v>
      </c>
      <c r="U146" s="63" t="s">
        <v>58</v>
      </c>
      <c r="V146" s="179"/>
      <c r="W146" s="179">
        <v>1</v>
      </c>
      <c r="X146" s="180">
        <v>1</v>
      </c>
      <c r="Y146" s="180">
        <v>1</v>
      </c>
      <c r="Z146" s="181">
        <f>+SUM(V146:Y146)</f>
        <v>3</v>
      </c>
    </row>
    <row r="147" spans="1:26" ht="12.75">
      <c r="A147" s="364"/>
      <c r="B147" s="161"/>
      <c r="C147" s="60"/>
      <c r="D147" s="60"/>
      <c r="E147" s="114"/>
      <c r="F147" s="46"/>
      <c r="G147" s="47"/>
      <c r="H147" s="48"/>
      <c r="I147" s="49"/>
      <c r="J147" s="14" t="s">
        <v>24</v>
      </c>
      <c r="K147" s="183">
        <v>0</v>
      </c>
      <c r="L147" s="183">
        <v>150</v>
      </c>
      <c r="M147" s="183">
        <v>150</v>
      </c>
      <c r="N147" s="184">
        <v>150</v>
      </c>
      <c r="O147" s="185">
        <f t="shared" si="29"/>
        <v>450</v>
      </c>
      <c r="P147" s="18" t="s">
        <v>31</v>
      </c>
      <c r="Q147" s="19" t="s">
        <v>70</v>
      </c>
      <c r="R147" s="62" t="str">
        <f t="shared" si="26"/>
        <v>UNDP TRAC</v>
      </c>
      <c r="T147" s="14"/>
      <c r="U147" s="63"/>
      <c r="V147" s="179"/>
      <c r="W147" s="179"/>
      <c r="X147" s="180"/>
      <c r="Y147" s="180"/>
      <c r="Z147" s="181"/>
    </row>
    <row r="148" spans="1:26" ht="38.25">
      <c r="A148" s="364"/>
      <c r="B148" s="161"/>
      <c r="C148" s="35"/>
      <c r="D148" s="35" t="s">
        <v>18</v>
      </c>
      <c r="E148" s="67"/>
      <c r="F148" s="10"/>
      <c r="G148" s="11" t="s">
        <v>29</v>
      </c>
      <c r="H148" s="12" t="s">
        <v>29</v>
      </c>
      <c r="I148" s="13" t="s">
        <v>29</v>
      </c>
      <c r="J148" s="14" t="s">
        <v>54</v>
      </c>
      <c r="K148" s="15">
        <v>0</v>
      </c>
      <c r="L148" s="15">
        <v>6000</v>
      </c>
      <c r="M148" s="15">
        <v>4000</v>
      </c>
      <c r="N148" s="16">
        <v>0</v>
      </c>
      <c r="O148" s="17">
        <f t="shared" si="29"/>
        <v>10000</v>
      </c>
      <c r="P148" s="18" t="s">
        <v>45</v>
      </c>
      <c r="Q148" s="19" t="s">
        <v>50</v>
      </c>
      <c r="R148" s="62" t="str">
        <f t="shared" si="26"/>
        <v>UNIFEM parallel</v>
      </c>
      <c r="T148" s="14">
        <v>2000</v>
      </c>
      <c r="U148" s="63" t="s">
        <v>58</v>
      </c>
      <c r="V148" s="179">
        <v>0</v>
      </c>
      <c r="W148" s="179">
        <v>3</v>
      </c>
      <c r="X148" s="180">
        <v>2</v>
      </c>
      <c r="Y148" s="180"/>
      <c r="Z148" s="181">
        <f>+SUM(V148:Y148)</f>
        <v>5</v>
      </c>
    </row>
    <row r="149" spans="1:26" ht="12.75">
      <c r="A149" s="364"/>
      <c r="B149" s="161"/>
      <c r="C149" s="35"/>
      <c r="D149" s="35"/>
      <c r="E149" s="67"/>
      <c r="F149" s="10"/>
      <c r="G149" s="11"/>
      <c r="H149" s="12"/>
      <c r="I149" s="13"/>
      <c r="J149" s="14" t="s">
        <v>24</v>
      </c>
      <c r="K149" s="15">
        <v>0</v>
      </c>
      <c r="L149" s="15">
        <v>100</v>
      </c>
      <c r="M149" s="15">
        <v>100</v>
      </c>
      <c r="N149" s="16">
        <v>0</v>
      </c>
      <c r="O149" s="17">
        <f t="shared" si="29"/>
        <v>200</v>
      </c>
      <c r="P149" s="18" t="s">
        <v>45</v>
      </c>
      <c r="Q149" s="19" t="s">
        <v>50</v>
      </c>
      <c r="R149" s="62" t="str">
        <f t="shared" si="26"/>
        <v>UNIFEM parallel</v>
      </c>
      <c r="T149" s="14"/>
      <c r="U149" s="63"/>
      <c r="V149" s="179"/>
      <c r="W149" s="179"/>
      <c r="X149" s="180"/>
      <c r="Y149" s="180"/>
      <c r="Z149" s="181"/>
    </row>
    <row r="150" spans="1:26" ht="25.5">
      <c r="A150" s="364"/>
      <c r="B150" s="161"/>
      <c r="C150" s="35"/>
      <c r="D150" s="35" t="s">
        <v>66</v>
      </c>
      <c r="E150" s="67"/>
      <c r="F150" s="10"/>
      <c r="G150" s="11" t="s">
        <v>29</v>
      </c>
      <c r="H150" s="12" t="s">
        <v>29</v>
      </c>
      <c r="I150" s="13" t="s">
        <v>29</v>
      </c>
      <c r="J150" s="14" t="s">
        <v>54</v>
      </c>
      <c r="K150" s="15">
        <f>+$T150*V150</f>
        <v>0</v>
      </c>
      <c r="L150" s="15">
        <f>+$T150*W150</f>
        <v>10000</v>
      </c>
      <c r="M150" s="15">
        <f>+$T150*X150</f>
        <v>10000</v>
      </c>
      <c r="N150" s="16">
        <f>+$T150*Y150</f>
        <v>0</v>
      </c>
      <c r="O150" s="17">
        <f t="shared" si="29"/>
        <v>20000</v>
      </c>
      <c r="P150" s="18" t="s">
        <v>103</v>
      </c>
      <c r="Q150" s="19"/>
      <c r="R150" s="62" t="str">
        <f t="shared" si="26"/>
        <v>Unfunded </v>
      </c>
      <c r="T150" s="14">
        <v>10000</v>
      </c>
      <c r="U150" s="63" t="s">
        <v>58</v>
      </c>
      <c r="V150" s="179"/>
      <c r="W150" s="179">
        <v>1</v>
      </c>
      <c r="X150" s="180">
        <v>1</v>
      </c>
      <c r="Y150" s="180"/>
      <c r="Z150" s="181">
        <f>+SUM(V150:Y150)</f>
        <v>2</v>
      </c>
    </row>
    <row r="151" spans="1:26" ht="12.75">
      <c r="A151" s="364"/>
      <c r="B151" s="161"/>
      <c r="C151" s="43"/>
      <c r="D151" s="43"/>
      <c r="E151" s="68"/>
      <c r="F151" s="39"/>
      <c r="G151" s="40"/>
      <c r="H151" s="41"/>
      <c r="I151" s="42"/>
      <c r="J151" s="14"/>
      <c r="K151" s="15"/>
      <c r="L151" s="15"/>
      <c r="M151" s="15"/>
      <c r="N151" s="16"/>
      <c r="O151" s="17"/>
      <c r="P151" s="18"/>
      <c r="Q151" s="19"/>
      <c r="R151" s="62" t="str">
        <f t="shared" si="26"/>
        <v> </v>
      </c>
      <c r="T151" s="14"/>
      <c r="U151" s="63"/>
      <c r="V151" s="179"/>
      <c r="W151" s="179"/>
      <c r="X151" s="180"/>
      <c r="Y151" s="180"/>
      <c r="Z151" s="181"/>
    </row>
    <row r="152" spans="1:26" ht="12.75">
      <c r="A152" s="364"/>
      <c r="B152" s="161"/>
      <c r="C152" s="37"/>
      <c r="D152" s="37"/>
      <c r="E152" s="115"/>
      <c r="F152" s="1"/>
      <c r="G152" s="2"/>
      <c r="H152" s="7"/>
      <c r="I152" s="3"/>
      <c r="J152" s="20"/>
      <c r="K152" s="4"/>
      <c r="L152" s="4"/>
      <c r="M152" s="4"/>
      <c r="N152" s="5"/>
      <c r="O152" s="6"/>
      <c r="P152" s="8"/>
      <c r="Q152" s="9"/>
      <c r="R152" s="62" t="str">
        <f t="shared" si="26"/>
        <v> </v>
      </c>
      <c r="T152" s="14"/>
      <c r="U152" s="63"/>
      <c r="V152" s="179"/>
      <c r="W152" s="179"/>
      <c r="X152" s="180"/>
      <c r="Y152" s="180"/>
      <c r="Z152" s="181"/>
    </row>
    <row r="153" spans="1:26" ht="12.75">
      <c r="A153" s="364"/>
      <c r="B153" s="161"/>
      <c r="C153" s="45"/>
      <c r="D153" s="45"/>
      <c r="E153" s="109"/>
      <c r="F153" s="50"/>
      <c r="G153" s="51"/>
      <c r="H153" s="52"/>
      <c r="I153" s="53"/>
      <c r="J153" s="132"/>
      <c r="K153" s="133"/>
      <c r="L153" s="133"/>
      <c r="M153" s="133"/>
      <c r="N153" s="134"/>
      <c r="O153" s="135"/>
      <c r="P153" s="65"/>
      <c r="Q153" s="66"/>
      <c r="R153" s="62" t="str">
        <f t="shared" si="26"/>
        <v> </v>
      </c>
      <c r="T153" s="14"/>
      <c r="U153" s="63"/>
      <c r="V153" s="179"/>
      <c r="W153" s="179"/>
      <c r="X153" s="180"/>
      <c r="Y153" s="180"/>
      <c r="Z153" s="181"/>
    </row>
    <row r="154" spans="1:26" ht="63.75">
      <c r="A154" s="364"/>
      <c r="B154" s="161" t="s">
        <v>160</v>
      </c>
      <c r="C154" s="60"/>
      <c r="D154" s="44" t="s">
        <v>186</v>
      </c>
      <c r="E154" s="112" t="s">
        <v>205</v>
      </c>
      <c r="F154" s="21"/>
      <c r="G154" s="22" t="s">
        <v>29</v>
      </c>
      <c r="H154" s="23" t="s">
        <v>29</v>
      </c>
      <c r="I154" s="24" t="s">
        <v>29</v>
      </c>
      <c r="J154" s="25" t="s">
        <v>54</v>
      </c>
      <c r="K154" s="26">
        <f aca="true" t="shared" si="30" ref="K154:M156">+$T154*V154</f>
        <v>0</v>
      </c>
      <c r="L154" s="26">
        <f t="shared" si="30"/>
        <v>5000</v>
      </c>
      <c r="M154" s="26">
        <f t="shared" si="30"/>
        <v>5000</v>
      </c>
      <c r="N154" s="27">
        <f>+$T154*Y154</f>
        <v>5000</v>
      </c>
      <c r="O154" s="28">
        <f>+SUM(K154:N154)</f>
        <v>15000</v>
      </c>
      <c r="P154" s="29" t="s">
        <v>31</v>
      </c>
      <c r="Q154" s="30" t="s">
        <v>70</v>
      </c>
      <c r="R154" s="62" t="str">
        <f t="shared" si="26"/>
        <v>UNDP TRAC</v>
      </c>
      <c r="T154" s="14">
        <v>5000</v>
      </c>
      <c r="U154" s="63" t="s">
        <v>55</v>
      </c>
      <c r="V154" s="179"/>
      <c r="W154" s="179">
        <v>1</v>
      </c>
      <c r="X154" s="180">
        <v>1</v>
      </c>
      <c r="Y154" s="180">
        <v>1</v>
      </c>
      <c r="Z154" s="181">
        <f>+SUM(V154:Y154)</f>
        <v>3</v>
      </c>
    </row>
    <row r="155" spans="1:26" ht="12.75">
      <c r="A155" s="364"/>
      <c r="B155" s="161"/>
      <c r="C155" s="60"/>
      <c r="D155" s="60"/>
      <c r="E155" s="114"/>
      <c r="F155" s="46"/>
      <c r="G155" s="47"/>
      <c r="H155" s="48"/>
      <c r="I155" s="49"/>
      <c r="J155" s="174" t="s">
        <v>24</v>
      </c>
      <c r="K155" s="183">
        <v>0</v>
      </c>
      <c r="L155" s="183">
        <v>100</v>
      </c>
      <c r="M155" s="183">
        <v>100</v>
      </c>
      <c r="N155" s="184">
        <v>100</v>
      </c>
      <c r="O155" s="185">
        <f>+SUM(K155:N155)</f>
        <v>300</v>
      </c>
      <c r="P155" s="29" t="s">
        <v>31</v>
      </c>
      <c r="Q155" s="30" t="s">
        <v>70</v>
      </c>
      <c r="R155" s="62" t="str">
        <f t="shared" si="26"/>
        <v>UNDP TRAC</v>
      </c>
      <c r="T155" s="14"/>
      <c r="U155" s="63"/>
      <c r="V155" s="179"/>
      <c r="W155" s="179"/>
      <c r="X155" s="180"/>
      <c r="Y155" s="180"/>
      <c r="Z155" s="181"/>
    </row>
    <row r="156" spans="1:26" ht="12.75">
      <c r="A156" s="364"/>
      <c r="B156" s="161"/>
      <c r="C156" s="35"/>
      <c r="D156" s="35" t="s">
        <v>67</v>
      </c>
      <c r="E156" s="67"/>
      <c r="F156" s="10"/>
      <c r="G156" s="11" t="s">
        <v>29</v>
      </c>
      <c r="H156" s="12" t="s">
        <v>29</v>
      </c>
      <c r="I156" s="13" t="s">
        <v>29</v>
      </c>
      <c r="J156" s="14" t="s">
        <v>54</v>
      </c>
      <c r="K156" s="15">
        <f t="shared" si="30"/>
        <v>0</v>
      </c>
      <c r="L156" s="15">
        <f t="shared" si="30"/>
        <v>3000</v>
      </c>
      <c r="M156" s="15">
        <f t="shared" si="30"/>
        <v>3000</v>
      </c>
      <c r="N156" s="16">
        <f>+$T156*Y156</f>
        <v>0</v>
      </c>
      <c r="O156" s="17">
        <f>+SUM(K156:N156)</f>
        <v>6000</v>
      </c>
      <c r="P156" s="18" t="s">
        <v>45</v>
      </c>
      <c r="Q156" s="19" t="s">
        <v>50</v>
      </c>
      <c r="R156" s="62" t="str">
        <f t="shared" si="26"/>
        <v>UNIFEM parallel</v>
      </c>
      <c r="T156" s="14">
        <v>3000</v>
      </c>
      <c r="U156" s="63" t="s">
        <v>56</v>
      </c>
      <c r="V156" s="179"/>
      <c r="W156" s="179">
        <v>1</v>
      </c>
      <c r="X156" s="180">
        <v>1</v>
      </c>
      <c r="Y156" s="180"/>
      <c r="Z156" s="181">
        <f>+SUM(V156:Y156)</f>
        <v>2</v>
      </c>
    </row>
    <row r="157" spans="1:26" ht="12.75">
      <c r="A157" s="364"/>
      <c r="B157" s="161"/>
      <c r="C157" s="60"/>
      <c r="D157" s="60"/>
      <c r="E157" s="114"/>
      <c r="F157" s="10"/>
      <c r="G157" s="11"/>
      <c r="H157" s="12"/>
      <c r="I157" s="13"/>
      <c r="J157" s="14" t="s">
        <v>24</v>
      </c>
      <c r="K157" s="15">
        <f>+$T157*V157</f>
        <v>0</v>
      </c>
      <c r="L157" s="15">
        <v>100</v>
      </c>
      <c r="M157" s="15">
        <v>100</v>
      </c>
      <c r="N157" s="16">
        <f>+$T157*Y157</f>
        <v>0</v>
      </c>
      <c r="O157" s="17">
        <f>+SUM(K157:N157)</f>
        <v>200</v>
      </c>
      <c r="P157" s="18" t="s">
        <v>45</v>
      </c>
      <c r="Q157" s="19" t="s">
        <v>50</v>
      </c>
      <c r="R157" s="62" t="str">
        <f t="shared" si="26"/>
        <v>UNIFEM parallel</v>
      </c>
      <c r="T157" s="14"/>
      <c r="U157" s="63"/>
      <c r="V157" s="179"/>
      <c r="W157" s="179"/>
      <c r="X157" s="180"/>
      <c r="Y157" s="180"/>
      <c r="Z157" s="181"/>
    </row>
    <row r="158" spans="1:26" ht="12.75">
      <c r="A158" s="364"/>
      <c r="B158" s="161"/>
      <c r="C158" s="37"/>
      <c r="D158" s="37"/>
      <c r="E158" s="115"/>
      <c r="F158" s="1"/>
      <c r="G158" s="2"/>
      <c r="H158" s="7"/>
      <c r="I158" s="3"/>
      <c r="J158" s="20"/>
      <c r="K158" s="4"/>
      <c r="L158" s="4"/>
      <c r="M158" s="4"/>
      <c r="N158" s="5"/>
      <c r="O158" s="6"/>
      <c r="P158" s="8"/>
      <c r="Q158" s="9"/>
      <c r="R158" s="62" t="str">
        <f t="shared" si="26"/>
        <v> </v>
      </c>
      <c r="T158" s="14"/>
      <c r="U158" s="63"/>
      <c r="V158" s="179"/>
      <c r="W158" s="179"/>
      <c r="X158" s="180"/>
      <c r="Y158" s="180"/>
      <c r="Z158" s="181"/>
    </row>
    <row r="159" spans="1:26" ht="12.75">
      <c r="A159" s="364"/>
      <c r="B159" s="161"/>
      <c r="C159" s="189"/>
      <c r="D159" s="121" t="s">
        <v>121</v>
      </c>
      <c r="E159" s="122"/>
      <c r="F159" s="21"/>
      <c r="G159" s="22"/>
      <c r="H159" s="23"/>
      <c r="I159" s="24"/>
      <c r="J159" s="25" t="s">
        <v>99</v>
      </c>
      <c r="K159" s="216">
        <f aca="true" t="shared" si="31" ref="K159:O164">+SUMIF($R$142:$R$158,$J159,K$142:K$158)</f>
        <v>525</v>
      </c>
      <c r="L159" s="216">
        <f t="shared" si="31"/>
        <v>18850</v>
      </c>
      <c r="M159" s="216">
        <f t="shared" si="31"/>
        <v>16300</v>
      </c>
      <c r="N159" s="217">
        <f t="shared" si="31"/>
        <v>16300</v>
      </c>
      <c r="O159" s="218">
        <f t="shared" si="31"/>
        <v>51975</v>
      </c>
      <c r="P159" s="130"/>
      <c r="Q159" s="66"/>
      <c r="R159" s="62" t="str">
        <f t="shared" si="26"/>
        <v> </v>
      </c>
      <c r="T159" s="14"/>
      <c r="U159" s="63"/>
      <c r="V159" s="179"/>
      <c r="W159" s="179"/>
      <c r="X159" s="180"/>
      <c r="Y159" s="180"/>
      <c r="Z159" s="181"/>
    </row>
    <row r="160" spans="1:26" ht="12.75">
      <c r="A160" s="364"/>
      <c r="B160" s="161"/>
      <c r="C160" s="189"/>
      <c r="D160" s="123" t="s">
        <v>122</v>
      </c>
      <c r="E160" s="124"/>
      <c r="F160" s="10"/>
      <c r="G160" s="11"/>
      <c r="H160" s="12"/>
      <c r="I160" s="13"/>
      <c r="J160" s="14" t="s">
        <v>100</v>
      </c>
      <c r="K160" s="193">
        <f t="shared" si="31"/>
        <v>0</v>
      </c>
      <c r="L160" s="193">
        <f t="shared" si="31"/>
        <v>0</v>
      </c>
      <c r="M160" s="193">
        <f t="shared" si="31"/>
        <v>0</v>
      </c>
      <c r="N160" s="194">
        <f t="shared" si="31"/>
        <v>0</v>
      </c>
      <c r="O160" s="195">
        <f t="shared" si="31"/>
        <v>0</v>
      </c>
      <c r="P160" s="65"/>
      <c r="Q160" s="66"/>
      <c r="R160" s="62" t="str">
        <f t="shared" si="26"/>
        <v> </v>
      </c>
      <c r="T160" s="14"/>
      <c r="U160" s="63"/>
      <c r="V160" s="179"/>
      <c r="W160" s="179"/>
      <c r="X160" s="180"/>
      <c r="Y160" s="180"/>
      <c r="Z160" s="181"/>
    </row>
    <row r="161" spans="1:26" ht="12.75">
      <c r="A161" s="364"/>
      <c r="B161" s="161"/>
      <c r="C161" s="189"/>
      <c r="D161" s="123" t="s">
        <v>123</v>
      </c>
      <c r="E161" s="124"/>
      <c r="F161" s="10"/>
      <c r="G161" s="11"/>
      <c r="H161" s="12"/>
      <c r="I161" s="13"/>
      <c r="J161" s="14" t="s">
        <v>105</v>
      </c>
      <c r="K161" s="193">
        <f t="shared" si="31"/>
        <v>0</v>
      </c>
      <c r="L161" s="193">
        <f t="shared" si="31"/>
        <v>0</v>
      </c>
      <c r="M161" s="193">
        <f t="shared" si="31"/>
        <v>0</v>
      </c>
      <c r="N161" s="194">
        <f t="shared" si="31"/>
        <v>0</v>
      </c>
      <c r="O161" s="195">
        <f t="shared" si="31"/>
        <v>0</v>
      </c>
      <c r="P161" s="65"/>
      <c r="Q161" s="66"/>
      <c r="R161" s="62" t="str">
        <f t="shared" si="26"/>
        <v> </v>
      </c>
      <c r="T161" s="14"/>
      <c r="U161" s="63"/>
      <c r="V161" s="179"/>
      <c r="W161" s="179"/>
      <c r="X161" s="180"/>
      <c r="Y161" s="180"/>
      <c r="Z161" s="181"/>
    </row>
    <row r="162" spans="1:26" ht="12.75">
      <c r="A162" s="364"/>
      <c r="B162" s="161"/>
      <c r="C162" s="189"/>
      <c r="D162" s="123" t="s">
        <v>124</v>
      </c>
      <c r="E162" s="124"/>
      <c r="F162" s="10"/>
      <c r="G162" s="11"/>
      <c r="H162" s="12"/>
      <c r="I162" s="13"/>
      <c r="J162" s="14" t="s">
        <v>101</v>
      </c>
      <c r="K162" s="193">
        <f t="shared" si="31"/>
        <v>0</v>
      </c>
      <c r="L162" s="193">
        <f t="shared" si="31"/>
        <v>0</v>
      </c>
      <c r="M162" s="193">
        <f t="shared" si="31"/>
        <v>0</v>
      </c>
      <c r="N162" s="194">
        <f t="shared" si="31"/>
        <v>0</v>
      </c>
      <c r="O162" s="195">
        <f t="shared" si="31"/>
        <v>0</v>
      </c>
      <c r="P162" s="65"/>
      <c r="Q162" s="66"/>
      <c r="R162" s="62" t="str">
        <f t="shared" si="26"/>
        <v> </v>
      </c>
      <c r="T162" s="14"/>
      <c r="U162" s="63"/>
      <c r="V162" s="179"/>
      <c r="W162" s="179"/>
      <c r="X162" s="180"/>
      <c r="Y162" s="180"/>
      <c r="Z162" s="181"/>
    </row>
    <row r="163" spans="1:26" ht="12.75">
      <c r="A163" s="364"/>
      <c r="B163" s="161"/>
      <c r="C163" s="189"/>
      <c r="D163" s="123" t="s">
        <v>125</v>
      </c>
      <c r="E163" s="124"/>
      <c r="F163" s="10"/>
      <c r="G163" s="11"/>
      <c r="H163" s="12"/>
      <c r="I163" s="13"/>
      <c r="J163" s="14" t="s">
        <v>102</v>
      </c>
      <c r="K163" s="193">
        <f t="shared" si="31"/>
        <v>4100</v>
      </c>
      <c r="L163" s="193">
        <f t="shared" si="31"/>
        <v>14300</v>
      </c>
      <c r="M163" s="193">
        <f t="shared" si="31"/>
        <v>12300</v>
      </c>
      <c r="N163" s="194">
        <f t="shared" si="31"/>
        <v>0</v>
      </c>
      <c r="O163" s="195">
        <f t="shared" si="31"/>
        <v>30700</v>
      </c>
      <c r="P163" s="65"/>
      <c r="Q163" s="66"/>
      <c r="R163" s="62" t="str">
        <f t="shared" si="26"/>
        <v> </v>
      </c>
      <c r="T163" s="14"/>
      <c r="U163" s="63"/>
      <c r="V163" s="179"/>
      <c r="W163" s="179"/>
      <c r="X163" s="180"/>
      <c r="Y163" s="180"/>
      <c r="Z163" s="181"/>
    </row>
    <row r="164" spans="1:26" ht="13.5" thickBot="1">
      <c r="A164" s="364"/>
      <c r="B164" s="161"/>
      <c r="C164" s="189"/>
      <c r="D164" s="125" t="s">
        <v>126</v>
      </c>
      <c r="E164" s="126"/>
      <c r="F164" s="196"/>
      <c r="G164" s="197"/>
      <c r="H164" s="198"/>
      <c r="I164" s="199"/>
      <c r="J164" s="200" t="s">
        <v>134</v>
      </c>
      <c r="K164" s="201">
        <f t="shared" si="31"/>
        <v>0</v>
      </c>
      <c r="L164" s="201">
        <f t="shared" si="31"/>
        <v>10000</v>
      </c>
      <c r="M164" s="201">
        <f t="shared" si="31"/>
        <v>10000</v>
      </c>
      <c r="N164" s="202">
        <f t="shared" si="31"/>
        <v>0</v>
      </c>
      <c r="O164" s="203">
        <f t="shared" si="31"/>
        <v>20000</v>
      </c>
      <c r="P164" s="65"/>
      <c r="Q164" s="66"/>
      <c r="R164" s="62" t="str">
        <f t="shared" si="26"/>
        <v> </v>
      </c>
      <c r="T164" s="14"/>
      <c r="U164" s="63"/>
      <c r="V164" s="179"/>
      <c r="W164" s="179"/>
      <c r="X164" s="180"/>
      <c r="Y164" s="180"/>
      <c r="Z164" s="181"/>
    </row>
    <row r="165" spans="1:26" ht="18" thickBot="1" thickTop="1">
      <c r="A165" s="365"/>
      <c r="B165" s="204"/>
      <c r="C165" s="226"/>
      <c r="D165" s="206" t="s">
        <v>87</v>
      </c>
      <c r="E165" s="220"/>
      <c r="F165" s="207"/>
      <c r="G165" s="208"/>
      <c r="H165" s="209"/>
      <c r="I165" s="210"/>
      <c r="J165" s="211"/>
      <c r="K165" s="212">
        <f>SUM(K159:K164)</f>
        <v>4625</v>
      </c>
      <c r="L165" s="212">
        <f>SUM(L159:L164)</f>
        <v>43150</v>
      </c>
      <c r="M165" s="212">
        <f>SUM(M159:M164)</f>
        <v>38600</v>
      </c>
      <c r="N165" s="213">
        <f>SUM(N159:N164)</f>
        <v>16300</v>
      </c>
      <c r="O165" s="214">
        <f>SUM(O159:O164)</f>
        <v>102675</v>
      </c>
      <c r="P165" s="69"/>
      <c r="Q165" s="70"/>
      <c r="R165" s="62" t="str">
        <f t="shared" si="26"/>
        <v> </v>
      </c>
      <c r="T165" s="14"/>
      <c r="U165" s="63"/>
      <c r="V165" s="179"/>
      <c r="W165" s="215"/>
      <c r="X165" s="180"/>
      <c r="Y165" s="180"/>
      <c r="Z165" s="181"/>
    </row>
    <row r="166" spans="3:26" ht="13.5" thickTop="1">
      <c r="C166" s="75" t="s">
        <v>85</v>
      </c>
      <c r="D166" s="75" t="s">
        <v>187</v>
      </c>
      <c r="E166" s="113"/>
      <c r="F166" s="76" t="s">
        <v>29</v>
      </c>
      <c r="G166" s="77" t="s">
        <v>29</v>
      </c>
      <c r="H166" s="78" t="s">
        <v>29</v>
      </c>
      <c r="I166" s="79" t="s">
        <v>29</v>
      </c>
      <c r="J166" s="221" t="s">
        <v>47</v>
      </c>
      <c r="K166" s="222">
        <f aca="true" t="shared" si="32" ref="K166:N172">+$T166*V166</f>
        <v>3000</v>
      </c>
      <c r="L166" s="222">
        <f t="shared" si="32"/>
        <v>12000</v>
      </c>
      <c r="M166" s="223">
        <f t="shared" si="32"/>
        <v>12000</v>
      </c>
      <c r="N166" s="223">
        <f t="shared" si="32"/>
        <v>9000</v>
      </c>
      <c r="O166" s="224">
        <f aca="true" t="shared" si="33" ref="O166:O172">+SUM(K166:N166)</f>
        <v>36000</v>
      </c>
      <c r="P166" s="83" t="s">
        <v>31</v>
      </c>
      <c r="Q166" s="84" t="s">
        <v>70</v>
      </c>
      <c r="R166" s="62" t="str">
        <f t="shared" si="26"/>
        <v>UNDP TRAC</v>
      </c>
      <c r="T166" s="14">
        <v>1000</v>
      </c>
      <c r="U166" s="63" t="s">
        <v>36</v>
      </c>
      <c r="V166" s="179">
        <v>3</v>
      </c>
      <c r="W166" s="179">
        <v>12</v>
      </c>
      <c r="X166" s="180">
        <v>12</v>
      </c>
      <c r="Y166" s="180">
        <v>9</v>
      </c>
      <c r="Z166" s="181">
        <f aca="true" t="shared" si="34" ref="Z166:Z173">+SUM(V166:Y166)</f>
        <v>36</v>
      </c>
    </row>
    <row r="167" spans="3:26" ht="12.75">
      <c r="C167" s="35" t="s">
        <v>86</v>
      </c>
      <c r="D167" s="35"/>
      <c r="E167" s="67"/>
      <c r="F167" s="10"/>
      <c r="G167" s="11"/>
      <c r="H167" s="12"/>
      <c r="I167" s="13"/>
      <c r="J167" s="14" t="s">
        <v>63</v>
      </c>
      <c r="K167" s="15">
        <f t="shared" si="32"/>
        <v>1950</v>
      </c>
      <c r="L167" s="15">
        <f t="shared" si="32"/>
        <v>7800</v>
      </c>
      <c r="M167" s="16">
        <f t="shared" si="32"/>
        <v>7800</v>
      </c>
      <c r="N167" s="16">
        <f t="shared" si="32"/>
        <v>5850</v>
      </c>
      <c r="O167" s="17">
        <f t="shared" si="33"/>
        <v>23400</v>
      </c>
      <c r="P167" s="18" t="s">
        <v>31</v>
      </c>
      <c r="Q167" s="19" t="s">
        <v>70</v>
      </c>
      <c r="R167" s="62" t="str">
        <f t="shared" si="26"/>
        <v>UNDP TRAC</v>
      </c>
      <c r="T167" s="14">
        <v>650</v>
      </c>
      <c r="U167" s="63" t="s">
        <v>36</v>
      </c>
      <c r="V167" s="179">
        <v>3</v>
      </c>
      <c r="W167" s="179">
        <v>12</v>
      </c>
      <c r="X167" s="180">
        <v>12</v>
      </c>
      <c r="Y167" s="180">
        <v>9</v>
      </c>
      <c r="Z167" s="181">
        <f t="shared" si="34"/>
        <v>36</v>
      </c>
    </row>
    <row r="168" spans="3:26" ht="12.75">
      <c r="C168" s="35"/>
      <c r="D168" s="35"/>
      <c r="E168" s="67"/>
      <c r="F168" s="10"/>
      <c r="G168" s="11"/>
      <c r="H168" s="12"/>
      <c r="I168" s="13"/>
      <c r="J168" s="14" t="s">
        <v>46</v>
      </c>
      <c r="K168" s="15">
        <f t="shared" si="32"/>
        <v>500</v>
      </c>
      <c r="L168" s="15">
        <f t="shared" si="32"/>
        <v>1000</v>
      </c>
      <c r="M168" s="16">
        <f t="shared" si="32"/>
        <v>1000</v>
      </c>
      <c r="N168" s="16">
        <f t="shared" si="32"/>
        <v>1000</v>
      </c>
      <c r="O168" s="17">
        <f t="shared" si="33"/>
        <v>3500</v>
      </c>
      <c r="P168" s="18" t="s">
        <v>31</v>
      </c>
      <c r="Q168" s="19" t="s">
        <v>70</v>
      </c>
      <c r="R168" s="62" t="str">
        <f t="shared" si="26"/>
        <v>UNDP TRAC</v>
      </c>
      <c r="T168" s="14">
        <v>1000</v>
      </c>
      <c r="U168" s="63" t="s">
        <v>37</v>
      </c>
      <c r="V168" s="179">
        <f>1/2</f>
        <v>0.5</v>
      </c>
      <c r="W168" s="179">
        <v>1</v>
      </c>
      <c r="X168" s="180">
        <v>1</v>
      </c>
      <c r="Y168" s="180">
        <v>1</v>
      </c>
      <c r="Z168" s="181">
        <f t="shared" si="34"/>
        <v>3.5</v>
      </c>
    </row>
    <row r="169" spans="3:26" ht="12.75">
      <c r="C169" s="35"/>
      <c r="D169" s="35"/>
      <c r="E169" s="67"/>
      <c r="F169" s="10"/>
      <c r="G169" s="11"/>
      <c r="H169" s="12"/>
      <c r="I169" s="13"/>
      <c r="J169" s="14" t="s">
        <v>3</v>
      </c>
      <c r="K169" s="15">
        <f t="shared" si="32"/>
        <v>5000</v>
      </c>
      <c r="L169" s="15">
        <f t="shared" si="32"/>
        <v>300</v>
      </c>
      <c r="M169" s="16">
        <f t="shared" si="32"/>
        <v>300</v>
      </c>
      <c r="N169" s="16">
        <f t="shared" si="32"/>
        <v>300</v>
      </c>
      <c r="O169" s="17">
        <f t="shared" si="33"/>
        <v>5900</v>
      </c>
      <c r="P169" s="18" t="s">
        <v>31</v>
      </c>
      <c r="Q169" s="19" t="s">
        <v>70</v>
      </c>
      <c r="R169" s="62" t="str">
        <f t="shared" si="26"/>
        <v>UNDP TRAC</v>
      </c>
      <c r="T169" s="14">
        <v>5000</v>
      </c>
      <c r="U169" s="63" t="s">
        <v>41</v>
      </c>
      <c r="V169" s="179">
        <v>1</v>
      </c>
      <c r="W169" s="179">
        <f>300/5000</f>
        <v>0.06</v>
      </c>
      <c r="X169" s="180">
        <f>300/5000</f>
        <v>0.06</v>
      </c>
      <c r="Y169" s="180">
        <f>300/5000</f>
        <v>0.06</v>
      </c>
      <c r="Z169" s="181">
        <f t="shared" si="34"/>
        <v>1.1800000000000002</v>
      </c>
    </row>
    <row r="170" spans="3:26" ht="12.75">
      <c r="C170" s="35"/>
      <c r="D170" s="35"/>
      <c r="E170" s="67"/>
      <c r="F170" s="10"/>
      <c r="G170" s="11"/>
      <c r="H170" s="12"/>
      <c r="I170" s="13"/>
      <c r="J170" s="14" t="s">
        <v>73</v>
      </c>
      <c r="K170" s="15">
        <f t="shared" si="32"/>
        <v>400</v>
      </c>
      <c r="L170" s="15">
        <f t="shared" si="32"/>
        <v>1200</v>
      </c>
      <c r="M170" s="16">
        <f t="shared" si="32"/>
        <v>1200</v>
      </c>
      <c r="N170" s="16">
        <f t="shared" si="32"/>
        <v>1200</v>
      </c>
      <c r="O170" s="17">
        <f t="shared" si="33"/>
        <v>4000</v>
      </c>
      <c r="P170" s="18" t="s">
        <v>31</v>
      </c>
      <c r="Q170" s="19" t="s">
        <v>70</v>
      </c>
      <c r="R170" s="62" t="str">
        <f t="shared" si="26"/>
        <v>UNDP TRAC</v>
      </c>
      <c r="T170" s="14">
        <f>100*12</f>
        <v>1200</v>
      </c>
      <c r="U170" s="63" t="s">
        <v>37</v>
      </c>
      <c r="V170" s="179">
        <f>4/12</f>
        <v>0.3333333333333333</v>
      </c>
      <c r="W170" s="179">
        <v>1</v>
      </c>
      <c r="X170" s="180">
        <v>1</v>
      </c>
      <c r="Y170" s="180">
        <v>1</v>
      </c>
      <c r="Z170" s="181">
        <f t="shared" si="34"/>
        <v>3.333333333333333</v>
      </c>
    </row>
    <row r="171" spans="3:26" ht="12.75">
      <c r="C171" s="35"/>
      <c r="D171" s="35"/>
      <c r="E171" s="67"/>
      <c r="F171" s="10"/>
      <c r="G171" s="11"/>
      <c r="H171" s="12"/>
      <c r="I171" s="13"/>
      <c r="J171" s="14" t="s">
        <v>74</v>
      </c>
      <c r="K171" s="15">
        <f t="shared" si="32"/>
        <v>400</v>
      </c>
      <c r="L171" s="15">
        <f t="shared" si="32"/>
        <v>1200</v>
      </c>
      <c r="M171" s="16">
        <f t="shared" si="32"/>
        <v>1200</v>
      </c>
      <c r="N171" s="16">
        <f t="shared" si="32"/>
        <v>1200</v>
      </c>
      <c r="O171" s="17">
        <f t="shared" si="33"/>
        <v>4000</v>
      </c>
      <c r="P171" s="18" t="s">
        <v>31</v>
      </c>
      <c r="Q171" s="19" t="s">
        <v>70</v>
      </c>
      <c r="R171" s="62" t="str">
        <f t="shared" si="26"/>
        <v>UNDP TRAC</v>
      </c>
      <c r="T171" s="14">
        <f>100*12</f>
        <v>1200</v>
      </c>
      <c r="U171" s="63" t="s">
        <v>37</v>
      </c>
      <c r="V171" s="179">
        <f>4/12</f>
        <v>0.3333333333333333</v>
      </c>
      <c r="W171" s="179">
        <v>1</v>
      </c>
      <c r="X171" s="180">
        <v>1</v>
      </c>
      <c r="Y171" s="180">
        <v>1</v>
      </c>
      <c r="Z171" s="181">
        <f t="shared" si="34"/>
        <v>3.333333333333333</v>
      </c>
    </row>
    <row r="172" spans="3:26" ht="12.75">
      <c r="C172" s="35"/>
      <c r="D172" s="35"/>
      <c r="E172" s="67"/>
      <c r="F172" s="10"/>
      <c r="G172" s="11"/>
      <c r="H172" s="12"/>
      <c r="I172" s="13"/>
      <c r="J172" s="14" t="s">
        <v>48</v>
      </c>
      <c r="K172" s="15">
        <f t="shared" si="32"/>
        <v>1000</v>
      </c>
      <c r="L172" s="15">
        <f t="shared" si="32"/>
        <v>500</v>
      </c>
      <c r="M172" s="16">
        <f t="shared" si="32"/>
        <v>500</v>
      </c>
      <c r="N172" s="16">
        <f t="shared" si="32"/>
        <v>500</v>
      </c>
      <c r="O172" s="17">
        <f t="shared" si="33"/>
        <v>2500</v>
      </c>
      <c r="P172" s="18" t="s">
        <v>31</v>
      </c>
      <c r="Q172" s="19" t="s">
        <v>70</v>
      </c>
      <c r="R172" s="62" t="str">
        <f t="shared" si="26"/>
        <v>UNDP TRAC</v>
      </c>
      <c r="T172" s="14">
        <v>500</v>
      </c>
      <c r="U172" s="63" t="s">
        <v>37</v>
      </c>
      <c r="V172" s="179">
        <v>2</v>
      </c>
      <c r="W172" s="179">
        <v>1</v>
      </c>
      <c r="X172" s="180">
        <v>1</v>
      </c>
      <c r="Y172" s="180">
        <v>1</v>
      </c>
      <c r="Z172" s="181">
        <f t="shared" si="34"/>
        <v>5</v>
      </c>
    </row>
    <row r="173" spans="3:26" ht="12.75">
      <c r="C173" s="115"/>
      <c r="D173" s="37"/>
      <c r="E173" s="115"/>
      <c r="F173" s="1"/>
      <c r="G173" s="2"/>
      <c r="H173" s="7"/>
      <c r="I173" s="3"/>
      <c r="J173" s="20"/>
      <c r="K173" s="4"/>
      <c r="L173" s="4"/>
      <c r="M173" s="5"/>
      <c r="N173" s="5"/>
      <c r="O173" s="6"/>
      <c r="P173" s="8"/>
      <c r="Q173" s="9"/>
      <c r="R173" s="62" t="str">
        <f t="shared" si="26"/>
        <v> </v>
      </c>
      <c r="T173" s="14"/>
      <c r="U173" s="63"/>
      <c r="V173" s="179"/>
      <c r="W173" s="179"/>
      <c r="X173" s="180"/>
      <c r="Y173" s="180"/>
      <c r="Z173" s="181">
        <f t="shared" si="34"/>
        <v>0</v>
      </c>
    </row>
    <row r="174" spans="3:26" ht="12.75">
      <c r="C174" s="189"/>
      <c r="D174" s="121" t="s">
        <v>127</v>
      </c>
      <c r="E174" s="122"/>
      <c r="F174" s="21"/>
      <c r="G174" s="22"/>
      <c r="H174" s="23"/>
      <c r="I174" s="24"/>
      <c r="J174" s="25" t="s">
        <v>99</v>
      </c>
      <c r="K174" s="216">
        <f aca="true" t="shared" si="35" ref="K174:O179">+SUMIF($R$166:$R$172,$J174,K$166:K$172)</f>
        <v>12250</v>
      </c>
      <c r="L174" s="216">
        <f t="shared" si="35"/>
        <v>24000</v>
      </c>
      <c r="M174" s="216">
        <f t="shared" si="35"/>
        <v>24000</v>
      </c>
      <c r="N174" s="217">
        <f t="shared" si="35"/>
        <v>19050</v>
      </c>
      <c r="O174" s="218">
        <f t="shared" si="35"/>
        <v>79300</v>
      </c>
      <c r="P174" s="130"/>
      <c r="Q174" s="66"/>
      <c r="R174" s="62" t="str">
        <f t="shared" si="26"/>
        <v> </v>
      </c>
      <c r="T174" s="14"/>
      <c r="U174" s="63"/>
      <c r="V174" s="179"/>
      <c r="W174" s="179"/>
      <c r="X174" s="180"/>
      <c r="Y174" s="180"/>
      <c r="Z174" s="181"/>
    </row>
    <row r="175" spans="3:26" ht="12.75">
      <c r="C175" s="189"/>
      <c r="D175" s="123" t="s">
        <v>128</v>
      </c>
      <c r="E175" s="124"/>
      <c r="F175" s="10"/>
      <c r="G175" s="11"/>
      <c r="H175" s="12"/>
      <c r="I175" s="13"/>
      <c r="J175" s="14" t="s">
        <v>100</v>
      </c>
      <c r="K175" s="193">
        <f t="shared" si="35"/>
        <v>0</v>
      </c>
      <c r="L175" s="193">
        <f t="shared" si="35"/>
        <v>0</v>
      </c>
      <c r="M175" s="193">
        <f t="shared" si="35"/>
        <v>0</v>
      </c>
      <c r="N175" s="194">
        <f t="shared" si="35"/>
        <v>0</v>
      </c>
      <c r="O175" s="195">
        <f t="shared" si="35"/>
        <v>0</v>
      </c>
      <c r="P175" s="65"/>
      <c r="Q175" s="66"/>
      <c r="R175" s="62"/>
      <c r="T175" s="14"/>
      <c r="U175" s="63"/>
      <c r="V175" s="179"/>
      <c r="W175" s="179"/>
      <c r="X175" s="180"/>
      <c r="Y175" s="180"/>
      <c r="Z175" s="181"/>
    </row>
    <row r="176" spans="3:26" ht="12.75">
      <c r="C176" s="189"/>
      <c r="D176" s="123" t="s">
        <v>129</v>
      </c>
      <c r="E176" s="124"/>
      <c r="F176" s="10"/>
      <c r="G176" s="11"/>
      <c r="H176" s="12"/>
      <c r="I176" s="13"/>
      <c r="J176" s="14" t="s">
        <v>105</v>
      </c>
      <c r="K176" s="193">
        <f t="shared" si="35"/>
        <v>0</v>
      </c>
      <c r="L176" s="193">
        <f t="shared" si="35"/>
        <v>0</v>
      </c>
      <c r="M176" s="193">
        <f t="shared" si="35"/>
        <v>0</v>
      </c>
      <c r="N176" s="194">
        <f t="shared" si="35"/>
        <v>0</v>
      </c>
      <c r="O176" s="195">
        <f t="shared" si="35"/>
        <v>0</v>
      </c>
      <c r="P176" s="65"/>
      <c r="Q176" s="66"/>
      <c r="R176" s="62"/>
      <c r="T176" s="14"/>
      <c r="U176" s="63"/>
      <c r="V176" s="179"/>
      <c r="W176" s="179"/>
      <c r="X176" s="180"/>
      <c r="Y176" s="180"/>
      <c r="Z176" s="181"/>
    </row>
    <row r="177" spans="3:26" ht="12.75">
      <c r="C177" s="189"/>
      <c r="D177" s="123" t="s">
        <v>130</v>
      </c>
      <c r="E177" s="124"/>
      <c r="F177" s="10"/>
      <c r="G177" s="11"/>
      <c r="H177" s="12"/>
      <c r="I177" s="13"/>
      <c r="J177" s="14" t="s">
        <v>101</v>
      </c>
      <c r="K177" s="193">
        <f t="shared" si="35"/>
        <v>0</v>
      </c>
      <c r="L177" s="193">
        <f t="shared" si="35"/>
        <v>0</v>
      </c>
      <c r="M177" s="193">
        <f t="shared" si="35"/>
        <v>0</v>
      </c>
      <c r="N177" s="194">
        <f t="shared" si="35"/>
        <v>0</v>
      </c>
      <c r="O177" s="195">
        <f t="shared" si="35"/>
        <v>0</v>
      </c>
      <c r="P177" s="65"/>
      <c r="Q177" s="66"/>
      <c r="R177" s="62"/>
      <c r="T177" s="14"/>
      <c r="U177" s="63"/>
      <c r="V177" s="179"/>
      <c r="W177" s="179"/>
      <c r="X177" s="180"/>
      <c r="Y177" s="180"/>
      <c r="Z177" s="181"/>
    </row>
    <row r="178" spans="3:26" ht="12.75">
      <c r="C178" s="189"/>
      <c r="D178" s="123" t="s">
        <v>131</v>
      </c>
      <c r="E178" s="124"/>
      <c r="F178" s="10"/>
      <c r="G178" s="11"/>
      <c r="H178" s="12"/>
      <c r="I178" s="13"/>
      <c r="J178" s="14" t="s">
        <v>102</v>
      </c>
      <c r="K178" s="193">
        <f t="shared" si="35"/>
        <v>0</v>
      </c>
      <c r="L178" s="193">
        <f t="shared" si="35"/>
        <v>0</v>
      </c>
      <c r="M178" s="193">
        <f t="shared" si="35"/>
        <v>0</v>
      </c>
      <c r="N178" s="194">
        <f t="shared" si="35"/>
        <v>0</v>
      </c>
      <c r="O178" s="195">
        <f t="shared" si="35"/>
        <v>0</v>
      </c>
      <c r="P178" s="65"/>
      <c r="Q178" s="66"/>
      <c r="R178" s="62"/>
      <c r="T178" s="14"/>
      <c r="U178" s="63"/>
      <c r="V178" s="179"/>
      <c r="W178" s="179"/>
      <c r="X178" s="180"/>
      <c r="Y178" s="180"/>
      <c r="Z178" s="181"/>
    </row>
    <row r="179" spans="3:26" ht="13.5" thickBot="1">
      <c r="C179" s="189"/>
      <c r="D179" s="125" t="s">
        <v>132</v>
      </c>
      <c r="E179" s="126"/>
      <c r="F179" s="196"/>
      <c r="G179" s="197"/>
      <c r="H179" s="198"/>
      <c r="I179" s="199"/>
      <c r="J179" s="200" t="s">
        <v>134</v>
      </c>
      <c r="K179" s="201">
        <f t="shared" si="35"/>
        <v>0</v>
      </c>
      <c r="L179" s="201">
        <f t="shared" si="35"/>
        <v>0</v>
      </c>
      <c r="M179" s="201">
        <f t="shared" si="35"/>
        <v>0</v>
      </c>
      <c r="N179" s="202">
        <f t="shared" si="35"/>
        <v>0</v>
      </c>
      <c r="O179" s="203">
        <f t="shared" si="35"/>
        <v>0</v>
      </c>
      <c r="P179" s="65"/>
      <c r="Q179" s="66"/>
      <c r="R179" s="62"/>
      <c r="T179" s="14"/>
      <c r="U179" s="63"/>
      <c r="V179" s="179"/>
      <c r="W179" s="179"/>
      <c r="X179" s="180"/>
      <c r="Y179" s="180"/>
      <c r="Z179" s="181"/>
    </row>
    <row r="180" spans="1:26" ht="18" thickBot="1" thickTop="1">
      <c r="A180" s="258"/>
      <c r="B180" s="258"/>
      <c r="C180" s="226"/>
      <c r="D180" s="206" t="s">
        <v>133</v>
      </c>
      <c r="E180" s="220"/>
      <c r="F180" s="207"/>
      <c r="G180" s="208"/>
      <c r="H180" s="209"/>
      <c r="I180" s="210"/>
      <c r="J180" s="211"/>
      <c r="K180" s="212">
        <f>SUM(K174:K179)</f>
        <v>12250</v>
      </c>
      <c r="L180" s="212">
        <f>SUM(L174:L179)</f>
        <v>24000</v>
      </c>
      <c r="M180" s="212">
        <f>SUM(M174:M179)</f>
        <v>24000</v>
      </c>
      <c r="N180" s="213">
        <f>SUM(N174:N179)</f>
        <v>19050</v>
      </c>
      <c r="O180" s="214">
        <f>SUM(O174:O179)</f>
        <v>79300</v>
      </c>
      <c r="P180" s="69"/>
      <c r="Q180" s="70"/>
      <c r="R180" s="62"/>
      <c r="T180" s="14"/>
      <c r="U180" s="63"/>
      <c r="V180" s="179"/>
      <c r="W180" s="215"/>
      <c r="X180" s="180"/>
      <c r="Y180" s="180"/>
      <c r="Z180" s="181"/>
    </row>
    <row r="181" spans="1:26" s="136" customFormat="1" ht="17.25" thickBot="1" thickTop="1">
      <c r="A181" s="259"/>
      <c r="B181" s="260"/>
      <c r="C181" s="261"/>
      <c r="D181" s="262" t="s">
        <v>28</v>
      </c>
      <c r="E181" s="263"/>
      <c r="F181" s="264"/>
      <c r="G181" s="265"/>
      <c r="H181" s="266"/>
      <c r="I181" s="267"/>
      <c r="J181" s="264"/>
      <c r="K181" s="268">
        <f>+K39+K78+K109+K141+K165+K180</f>
        <v>79356.625</v>
      </c>
      <c r="L181" s="268">
        <f>+L39+L78+L109+L141+L165+L180</f>
        <v>635780.0900000001</v>
      </c>
      <c r="M181" s="268">
        <f>+M39+M78+M109+M141+M165+M180</f>
        <v>384779.12</v>
      </c>
      <c r="N181" s="269">
        <f>+N39+N78+N109+N141+N165+N180</f>
        <v>114516.875</v>
      </c>
      <c r="O181" s="270">
        <f>+O39+O78+O109+O141+O165+O180</f>
        <v>1214432.71</v>
      </c>
      <c r="P181" s="271"/>
      <c r="Q181" s="272"/>
      <c r="R181" s="80"/>
      <c r="S181" s="273"/>
      <c r="T181" s="274"/>
      <c r="U181" s="275"/>
      <c r="V181" s="276"/>
      <c r="W181" s="276"/>
      <c r="X181" s="277"/>
      <c r="Y181" s="277"/>
      <c r="Z181" s="278"/>
    </row>
    <row r="182" spans="1:26" ht="13.5" thickTop="1">
      <c r="A182" s="279"/>
      <c r="B182" s="114"/>
      <c r="C182" s="280"/>
      <c r="D182" s="281" t="s">
        <v>8</v>
      </c>
      <c r="E182" s="282"/>
      <c r="F182" s="174"/>
      <c r="G182" s="176"/>
      <c r="H182" s="177"/>
      <c r="I182" s="283"/>
      <c r="J182" s="174"/>
      <c r="K182" s="284"/>
      <c r="L182" s="284"/>
      <c r="M182" s="285"/>
      <c r="N182" s="285"/>
      <c r="O182" s="286"/>
      <c r="P182" s="186"/>
      <c r="Q182" s="187"/>
      <c r="R182" s="62"/>
      <c r="T182" s="14"/>
      <c r="U182" s="63"/>
      <c r="V182" s="179"/>
      <c r="W182" s="179"/>
      <c r="X182" s="180"/>
      <c r="Y182" s="180"/>
      <c r="Z182" s="181"/>
    </row>
    <row r="183" spans="1:26" s="302" customFormat="1" ht="12.75">
      <c r="A183" s="287"/>
      <c r="B183" s="288"/>
      <c r="C183" s="289"/>
      <c r="D183" s="290" t="s">
        <v>31</v>
      </c>
      <c r="E183" s="288"/>
      <c r="F183" s="291"/>
      <c r="G183" s="292"/>
      <c r="H183" s="293"/>
      <c r="I183" s="294"/>
      <c r="J183" s="291"/>
      <c r="K183" s="296">
        <f>+SUM(K184:K185)</f>
        <v>26913.125</v>
      </c>
      <c r="L183" s="296">
        <f>+SUM(L184:L185)</f>
        <v>268967.5</v>
      </c>
      <c r="M183" s="296">
        <f>+SUM(M184:M185)</f>
        <v>178738.25</v>
      </c>
      <c r="N183" s="297">
        <f>+SUM(N184:N185)</f>
        <v>58516.875</v>
      </c>
      <c r="O183" s="298">
        <f>+SUM(O184:O185)</f>
        <v>533135.75</v>
      </c>
      <c r="P183" s="299"/>
      <c r="Q183" s="300"/>
      <c r="R183" s="74"/>
      <c r="S183" s="74"/>
      <c r="T183" s="291"/>
      <c r="U183" s="295"/>
      <c r="V183" s="292"/>
      <c r="W183" s="292"/>
      <c r="X183" s="293"/>
      <c r="Y183" s="293"/>
      <c r="Z183" s="301"/>
    </row>
    <row r="184" spans="1:26" ht="12.75">
      <c r="A184" s="303"/>
      <c r="B184" s="67"/>
      <c r="C184" s="243"/>
      <c r="D184" s="33" t="s">
        <v>70</v>
      </c>
      <c r="E184" s="67"/>
      <c r="F184" s="14"/>
      <c r="G184" s="179"/>
      <c r="H184" s="180"/>
      <c r="I184" s="304"/>
      <c r="J184" s="305" t="s">
        <v>99</v>
      </c>
      <c r="K184" s="15">
        <f aca="true" t="shared" si="36" ref="K184:O185">+SUMIF($J$15:$J$179,$J184,K$15:K$179)</f>
        <v>26913.125</v>
      </c>
      <c r="L184" s="15">
        <f t="shared" si="36"/>
        <v>223967.5</v>
      </c>
      <c r="M184" s="15">
        <f t="shared" si="36"/>
        <v>178738.25</v>
      </c>
      <c r="N184" s="16">
        <f t="shared" si="36"/>
        <v>58516.875</v>
      </c>
      <c r="O184" s="17">
        <f t="shared" si="36"/>
        <v>488135.75</v>
      </c>
      <c r="P184" s="18"/>
      <c r="Q184" s="19"/>
      <c r="R184" s="62"/>
      <c r="T184" s="14"/>
      <c r="U184" s="63"/>
      <c r="V184" s="179"/>
      <c r="W184" s="179"/>
      <c r="X184" s="180"/>
      <c r="Y184" s="180"/>
      <c r="Z184" s="181"/>
    </row>
    <row r="185" spans="1:26" ht="12.75">
      <c r="A185" s="303"/>
      <c r="B185" s="67"/>
      <c r="C185" s="243"/>
      <c r="D185" s="33" t="s">
        <v>71</v>
      </c>
      <c r="E185" s="67"/>
      <c r="F185" s="14"/>
      <c r="G185" s="179"/>
      <c r="H185" s="180"/>
      <c r="I185" s="304"/>
      <c r="J185" s="132" t="s">
        <v>100</v>
      </c>
      <c r="K185" s="15">
        <f t="shared" si="36"/>
        <v>0</v>
      </c>
      <c r="L185" s="15">
        <f t="shared" si="36"/>
        <v>45000</v>
      </c>
      <c r="M185" s="15">
        <f t="shared" si="36"/>
        <v>0</v>
      </c>
      <c r="N185" s="16">
        <f t="shared" si="36"/>
        <v>0</v>
      </c>
      <c r="O185" s="17">
        <f t="shared" si="36"/>
        <v>45000</v>
      </c>
      <c r="P185" s="18"/>
      <c r="Q185" s="19"/>
      <c r="R185" s="62"/>
      <c r="T185" s="14"/>
      <c r="U185" s="63"/>
      <c r="V185" s="179"/>
      <c r="W185" s="179"/>
      <c r="X185" s="180"/>
      <c r="Y185" s="180"/>
      <c r="Z185" s="181"/>
    </row>
    <row r="186" spans="1:26" s="302" customFormat="1" ht="12.75">
      <c r="A186" s="287"/>
      <c r="B186" s="288"/>
      <c r="C186" s="289"/>
      <c r="D186" s="290" t="s">
        <v>45</v>
      </c>
      <c r="E186" s="288"/>
      <c r="F186" s="291"/>
      <c r="G186" s="292"/>
      <c r="H186" s="293"/>
      <c r="I186" s="294"/>
      <c r="J186" s="291"/>
      <c r="K186" s="306">
        <f>+SUM(K187:K188)</f>
        <v>32443.5</v>
      </c>
      <c r="L186" s="306">
        <f>+SUM(L187:L188)</f>
        <v>102812.59</v>
      </c>
      <c r="M186" s="306">
        <f>+SUM(M187:M188)</f>
        <v>96040.87</v>
      </c>
      <c r="N186" s="307">
        <f>+SUM(N187:N188)</f>
        <v>0</v>
      </c>
      <c r="O186" s="308">
        <f>+SUM(O187:O188)</f>
        <v>231296.96000000002</v>
      </c>
      <c r="P186" s="299"/>
      <c r="Q186" s="300"/>
      <c r="R186" s="74"/>
      <c r="S186" s="74"/>
      <c r="T186" s="291"/>
      <c r="U186" s="295"/>
      <c r="V186" s="292"/>
      <c r="W186" s="292"/>
      <c r="X186" s="293"/>
      <c r="Y186" s="293"/>
      <c r="Z186" s="301"/>
    </row>
    <row r="187" spans="1:26" ht="12.75">
      <c r="A187" s="303"/>
      <c r="B187" s="67"/>
      <c r="C187" s="243"/>
      <c r="D187" s="33" t="s">
        <v>52</v>
      </c>
      <c r="E187" s="67"/>
      <c r="F187" s="14"/>
      <c r="G187" s="179"/>
      <c r="H187" s="180"/>
      <c r="I187" s="304"/>
      <c r="J187" s="132" t="s">
        <v>101</v>
      </c>
      <c r="K187" s="15">
        <f aca="true" t="shared" si="37" ref="K187:O190">+SUMIF($J$15:$J$179,$J187,K$15:K$179)</f>
        <v>2193.5</v>
      </c>
      <c r="L187" s="15">
        <f t="shared" si="37"/>
        <v>67529.84</v>
      </c>
      <c r="M187" s="15">
        <f t="shared" si="37"/>
        <v>55924.62</v>
      </c>
      <c r="N187" s="16">
        <f t="shared" si="37"/>
        <v>0</v>
      </c>
      <c r="O187" s="17">
        <f t="shared" si="37"/>
        <v>125647.96</v>
      </c>
      <c r="P187" s="18"/>
      <c r="Q187" s="19"/>
      <c r="R187" s="62"/>
      <c r="T187" s="14"/>
      <c r="U187" s="63"/>
      <c r="V187" s="179"/>
      <c r="W187" s="179"/>
      <c r="X187" s="180"/>
      <c r="Y187" s="180"/>
      <c r="Z187" s="181"/>
    </row>
    <row r="188" spans="1:26" ht="12.75">
      <c r="A188" s="303"/>
      <c r="B188" s="67"/>
      <c r="C188" s="243"/>
      <c r="D188" s="33" t="s">
        <v>50</v>
      </c>
      <c r="E188" s="67"/>
      <c r="F188" s="14"/>
      <c r="G188" s="179"/>
      <c r="H188" s="180"/>
      <c r="I188" s="304"/>
      <c r="J188" s="132" t="s">
        <v>102</v>
      </c>
      <c r="K188" s="15">
        <f t="shared" si="37"/>
        <v>30250</v>
      </c>
      <c r="L188" s="15">
        <f t="shared" si="37"/>
        <v>35282.75</v>
      </c>
      <c r="M188" s="15">
        <f t="shared" si="37"/>
        <v>40116.25</v>
      </c>
      <c r="N188" s="16">
        <f t="shared" si="37"/>
        <v>0</v>
      </c>
      <c r="O188" s="17">
        <f t="shared" si="37"/>
        <v>105649</v>
      </c>
      <c r="P188" s="18"/>
      <c r="Q188" s="19"/>
      <c r="R188" s="62"/>
      <c r="T188" s="14"/>
      <c r="U188" s="63"/>
      <c r="V188" s="179"/>
      <c r="W188" s="179"/>
      <c r="X188" s="180"/>
      <c r="Y188" s="180"/>
      <c r="Z188" s="181"/>
    </row>
    <row r="189" spans="1:26" s="302" customFormat="1" ht="12.75">
      <c r="A189" s="287"/>
      <c r="B189" s="288"/>
      <c r="C189" s="289"/>
      <c r="D189" s="290" t="s">
        <v>32</v>
      </c>
      <c r="E189" s="288"/>
      <c r="F189" s="291"/>
      <c r="G189" s="292"/>
      <c r="H189" s="293"/>
      <c r="I189" s="294"/>
      <c r="J189" s="132" t="s">
        <v>105</v>
      </c>
      <c r="K189" s="306">
        <f t="shared" si="37"/>
        <v>15000</v>
      </c>
      <c r="L189" s="306">
        <f t="shared" si="37"/>
        <v>13000</v>
      </c>
      <c r="M189" s="306">
        <f t="shared" si="37"/>
        <v>13000</v>
      </c>
      <c r="N189" s="307">
        <f t="shared" si="37"/>
        <v>0</v>
      </c>
      <c r="O189" s="308">
        <f t="shared" si="37"/>
        <v>41000</v>
      </c>
      <c r="P189" s="299"/>
      <c r="Q189" s="300"/>
      <c r="R189" s="74"/>
      <c r="S189" s="74"/>
      <c r="T189" s="291"/>
      <c r="U189" s="295"/>
      <c r="V189" s="292"/>
      <c r="W189" s="292"/>
      <c r="X189" s="293"/>
      <c r="Y189" s="293"/>
      <c r="Z189" s="301"/>
    </row>
    <row r="190" spans="1:26" ht="13.5" thickBot="1">
      <c r="A190" s="110"/>
      <c r="B190" s="68"/>
      <c r="C190" s="111"/>
      <c r="D190" s="43" t="s">
        <v>49</v>
      </c>
      <c r="E190" s="68"/>
      <c r="F190" s="54"/>
      <c r="G190" s="309"/>
      <c r="H190" s="310"/>
      <c r="I190" s="311"/>
      <c r="J190" s="132" t="s">
        <v>134</v>
      </c>
      <c r="K190" s="55">
        <f t="shared" si="37"/>
        <v>5000</v>
      </c>
      <c r="L190" s="55">
        <f t="shared" si="37"/>
        <v>251000</v>
      </c>
      <c r="M190" s="55">
        <f t="shared" si="37"/>
        <v>97000</v>
      </c>
      <c r="N190" s="58">
        <f t="shared" si="37"/>
        <v>56000</v>
      </c>
      <c r="O190" s="59">
        <f t="shared" si="37"/>
        <v>409000</v>
      </c>
      <c r="P190" s="312"/>
      <c r="Q190" s="313"/>
      <c r="R190" s="62"/>
      <c r="T190" s="314"/>
      <c r="U190" s="315"/>
      <c r="V190" s="316"/>
      <c r="W190" s="316"/>
      <c r="X190" s="317"/>
      <c r="Y190" s="317"/>
      <c r="Z190" s="318"/>
    </row>
    <row r="191" spans="1:26" s="302" customFormat="1" ht="14.25" thickBot="1" thickTop="1">
      <c r="A191" s="319"/>
      <c r="B191" s="320"/>
      <c r="C191" s="321"/>
      <c r="D191" s="322" t="s">
        <v>192</v>
      </c>
      <c r="E191" s="320"/>
      <c r="F191" s="323"/>
      <c r="G191" s="324"/>
      <c r="H191" s="325"/>
      <c r="I191" s="326"/>
      <c r="J191" s="323"/>
      <c r="K191" s="327">
        <f>+K183+K186+K189</f>
        <v>74356.625</v>
      </c>
      <c r="L191" s="327">
        <f>+L183+L186+L189</f>
        <v>384780.08999999997</v>
      </c>
      <c r="M191" s="327">
        <f>+M183+M186+M189</f>
        <v>287779.12</v>
      </c>
      <c r="N191" s="328">
        <f>+N183+N186+N189</f>
        <v>58516.875</v>
      </c>
      <c r="O191" s="329">
        <f>+O183+O186+O189</f>
        <v>805432.71</v>
      </c>
      <c r="P191" s="299"/>
      <c r="Q191" s="300"/>
      <c r="R191" s="74"/>
      <c r="S191" s="74"/>
      <c r="T191" s="291"/>
      <c r="U191" s="295"/>
      <c r="V191" s="292"/>
      <c r="W191" s="292"/>
      <c r="X191" s="293"/>
      <c r="Y191" s="293"/>
      <c r="Z191" s="301"/>
    </row>
    <row r="192" spans="1:15" ht="12.75">
      <c r="A192" s="330"/>
      <c r="B192" s="175"/>
      <c r="C192" s="175"/>
      <c r="D192" s="331" t="s">
        <v>163</v>
      </c>
      <c r="E192" s="332"/>
      <c r="F192" s="174"/>
      <c r="G192" s="176"/>
      <c r="H192" s="176"/>
      <c r="I192" s="283"/>
      <c r="J192" s="175"/>
      <c r="K192" s="176"/>
      <c r="L192" s="176"/>
      <c r="M192" s="176"/>
      <c r="N192" s="177"/>
      <c r="O192" s="178"/>
    </row>
    <row r="193" spans="1:15" ht="12.75">
      <c r="A193" s="333"/>
      <c r="B193" s="63"/>
      <c r="C193" s="63"/>
      <c r="D193" s="334" t="s">
        <v>0</v>
      </c>
      <c r="E193" s="335"/>
      <c r="F193" s="14"/>
      <c r="G193" s="179"/>
      <c r="H193" s="179"/>
      <c r="I193" s="304"/>
      <c r="J193" s="63" t="s">
        <v>189</v>
      </c>
      <c r="K193" s="336">
        <f>+SUMIF($J$16:$J$180,$D193,V$16:V$180)</f>
        <v>9.1</v>
      </c>
      <c r="L193" s="336">
        <f>+SUMIF($J$16:$J$180,$D193,W$16:W$180)</f>
        <v>146.4</v>
      </c>
      <c r="M193" s="336">
        <f>+SUMIF($J$16:$J$180,$D193,X$16:X$180)</f>
        <v>79.5</v>
      </c>
      <c r="N193" s="337">
        <f>+SUMIF($J$16:$J$180,$D193,Y$16:Y$180)</f>
        <v>3</v>
      </c>
      <c r="O193" s="338">
        <f>+SUM(K193:N193)</f>
        <v>238</v>
      </c>
    </row>
    <row r="194" spans="1:15" ht="12.75">
      <c r="A194" s="339"/>
      <c r="B194" s="64"/>
      <c r="C194" s="64"/>
      <c r="D194" s="334" t="s">
        <v>0</v>
      </c>
      <c r="E194" s="340"/>
      <c r="F194" s="54"/>
      <c r="G194" s="309"/>
      <c r="H194" s="309"/>
      <c r="I194" s="311"/>
      <c r="J194" s="64" t="s">
        <v>206</v>
      </c>
      <c r="K194" s="341">
        <f>+K193/3</f>
        <v>3.033333333333333</v>
      </c>
      <c r="L194" s="341">
        <f>+L193/12</f>
        <v>12.200000000000001</v>
      </c>
      <c r="M194" s="341">
        <f>+M193/12</f>
        <v>6.625</v>
      </c>
      <c r="N194" s="342">
        <f>+N193/9</f>
        <v>0.3333333333333333</v>
      </c>
      <c r="O194" s="338">
        <f>+AVERAGE(K194:N194)</f>
        <v>5.547916666666667</v>
      </c>
    </row>
    <row r="195" spans="1:15" ht="13.5" thickBot="1">
      <c r="A195" s="343"/>
      <c r="B195" s="315"/>
      <c r="C195" s="315"/>
      <c r="D195" s="344" t="s">
        <v>1</v>
      </c>
      <c r="E195" s="345"/>
      <c r="F195" s="314"/>
      <c r="G195" s="316"/>
      <c r="H195" s="316"/>
      <c r="I195" s="346"/>
      <c r="J195" s="315" t="s">
        <v>190</v>
      </c>
      <c r="K195" s="347">
        <f>+SUMIF($J$16:$J$180,$D195,V$16:V$180)</f>
        <v>7</v>
      </c>
      <c r="L195" s="347">
        <f>+SUMIF($J$16:$J$180,$D195,W$16:W$180)</f>
        <v>174</v>
      </c>
      <c r="M195" s="347">
        <f>+SUMIF($J$16:$J$180,$D195,X$16:X$180)</f>
        <v>110</v>
      </c>
      <c r="N195" s="348">
        <f>+SUMIF($J$16:$J$180,$D195,Y$16:Y$180)</f>
        <v>0</v>
      </c>
      <c r="O195" s="349">
        <f>+SUM(K195:N195)</f>
        <v>291</v>
      </c>
    </row>
  </sheetData>
  <sheetProtection/>
  <mergeCells count="8">
    <mergeCell ref="P13:Q14"/>
    <mergeCell ref="D13:D14"/>
    <mergeCell ref="A110:A141"/>
    <mergeCell ref="A142:A165"/>
    <mergeCell ref="A13:B14"/>
    <mergeCell ref="C13:C14"/>
    <mergeCell ref="E13:E14"/>
    <mergeCell ref="A15:A109"/>
  </mergeCells>
  <printOptions/>
  <pageMargins left="0.35433070866141736" right="0.35433070866141736" top="0.3937007874015748" bottom="0.4724409448818898" header="0.5118110236220472" footer="0.3937007874015748"/>
  <pageSetup cellComments="asDisplayed" fitToHeight="10" fitToWidth="1" horizontalDpi="600" verticalDpi="600" orientation="landscape" paperSize="9" scale="66" r:id="rId3"/>
  <headerFooter alignWithMargins="0">
    <oddFooter>&amp;R&amp;8&amp;A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UNDP Moldova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 Peleah</dc:creator>
  <cp:keywords/>
  <dc:description/>
  <cp:lastModifiedBy>Aurelia Spataru</cp:lastModifiedBy>
  <cp:lastPrinted>2008-10-29T13:12:11Z</cp:lastPrinted>
  <dcterms:created xsi:type="dcterms:W3CDTF">2007-02-12T13:23:58Z</dcterms:created>
  <dcterms:modified xsi:type="dcterms:W3CDTF">2010-10-08T15:28:08Z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763;#Draft|121d40a5-e62e-4d42-82e4-d6d12003de0a;#1099;#MDA|f0c452b5-3c0d-419c-976f-14028bd37c91;#1107;#Other|10be685e-4bef-4aec-b905-4df3748c0781;#1;#English|7f98b732-4b5b-4b70-ba90-a0eff09b5d2d</vt:lpwstr>
  </property>
  <property fmtid="{D5CDD505-2E9C-101B-9397-08002B2CF9AE}" pid="6" name="_dlc_Doc">
    <vt:lpwstr>ATLASPDC-4-22564</vt:lpwstr>
  </property>
  <property fmtid="{D5CDD505-2E9C-101B-9397-08002B2CF9AE}" pid="7" name="_dlc_DocIdItemGu">
    <vt:lpwstr>f52988b1-35d8-43cd-8c16-839485143aeb</vt:lpwstr>
  </property>
  <property fmtid="{D5CDD505-2E9C-101B-9397-08002B2CF9AE}" pid="8" name="_dlc_DocIdU">
    <vt:lpwstr>https://info.undp.org/docs/pdc/_layouts/DocIdRedir.aspx?ID=ATLASPDC-4-22564, ATLASPDC-4-22564</vt:lpwstr>
  </property>
  <property fmtid="{D5CDD505-2E9C-101B-9397-08002B2CF9AE}" pid="9" name="UN Languag">
    <vt:lpwstr>1;#English|7f98b732-4b5b-4b70-ba90-a0eff09b5d2d</vt:lpwstr>
  </property>
  <property fmtid="{D5CDD505-2E9C-101B-9397-08002B2CF9AE}" pid="10" name="UNDPPOPPFunctionalAr">
    <vt:lpwstr>Programme and Project</vt:lpwstr>
  </property>
  <property fmtid="{D5CDD505-2E9C-101B-9397-08002B2CF9AE}" pid="11" name="UNDPCount">
    <vt:lpwstr/>
  </property>
  <property fmtid="{D5CDD505-2E9C-101B-9397-08002B2CF9AE}" pid="12" name="Atlas_x0020_Document_x0020_Ty">
    <vt:lpwstr>235;#Other|31c9cb5b-e3a5-4ce8-95bd-eda20410466c</vt:lpwstr>
  </property>
  <property fmtid="{D5CDD505-2E9C-101B-9397-08002B2CF9AE}" pid="13" name="UNDPFocusAreasTaxHTFiel">
    <vt:lpwstr/>
  </property>
  <property fmtid="{D5CDD505-2E9C-101B-9397-08002B2CF9AE}" pid="14" name="gc6531b704974d528487414686b72f">
    <vt:lpwstr>MDA|f0c452b5-3c0d-419c-976f-14028bd37c91</vt:lpwstr>
  </property>
  <property fmtid="{D5CDD505-2E9C-101B-9397-08002B2CF9AE}" pid="15" name="Operating Uni">
    <vt:lpwstr>1099;#MDA|f0c452b5-3c0d-419c-976f-14028bd37c91</vt:lpwstr>
  </property>
  <property fmtid="{D5CDD505-2E9C-101B-9397-08002B2CF9AE}" pid="16" name="UndpUnit">
    <vt:lpwstr/>
  </property>
  <property fmtid="{D5CDD505-2E9C-101B-9397-08002B2CF9AE}" pid="17" name="UndpClassificationLev">
    <vt:lpwstr>Public</vt:lpwstr>
  </property>
  <property fmtid="{D5CDD505-2E9C-101B-9397-08002B2CF9AE}" pid="18" name="c4e2ab2cc9354bbf9064eeb465a566">
    <vt:lpwstr/>
  </property>
  <property fmtid="{D5CDD505-2E9C-101B-9397-08002B2CF9AE}" pid="19" name="UndpDocType">
    <vt:lpwstr/>
  </property>
  <property fmtid="{D5CDD505-2E9C-101B-9397-08002B2CF9AE}" pid="20" name="eRegFilingCode">
    <vt:lpwstr/>
  </property>
  <property fmtid="{D5CDD505-2E9C-101B-9397-08002B2CF9AE}" pid="21" name="Un">
    <vt:lpwstr/>
  </property>
  <property fmtid="{D5CDD505-2E9C-101B-9397-08002B2CF9AE}" pid="22" name="UnitTaxHTFiel">
    <vt:lpwstr/>
  </property>
  <property fmtid="{D5CDD505-2E9C-101B-9397-08002B2CF9AE}" pid="23" name="idff2b682fce4d0680503cd9036a32">
    <vt:lpwstr>Other|10be685e-4bef-4aec-b905-4df3748c0781</vt:lpwstr>
  </property>
  <property fmtid="{D5CDD505-2E9C-101B-9397-08002B2CF9AE}" pid="24" name="b6db62fdefd74bd188b0c1cc54de5b">
    <vt:lpwstr/>
  </property>
  <property fmtid="{D5CDD505-2E9C-101B-9397-08002B2CF9AE}" pid="25" name="UNDPDocumentCatego">
    <vt:lpwstr/>
  </property>
  <property fmtid="{D5CDD505-2E9C-101B-9397-08002B2CF9AE}" pid="26" name="UNDPDocumentCategoryTaxHTFiel">
    <vt:lpwstr/>
  </property>
  <property fmtid="{D5CDD505-2E9C-101B-9397-08002B2CF9AE}" pid="27" name="UNDPFocusAre">
    <vt:lpwstr/>
  </property>
  <property fmtid="{D5CDD505-2E9C-101B-9397-08002B2CF9AE}" pid="28" name="Atlas Document Stat">
    <vt:lpwstr>763;#Draft|121d40a5-e62e-4d42-82e4-d6d12003de0a</vt:lpwstr>
  </property>
  <property fmtid="{D5CDD505-2E9C-101B-9397-08002B2CF9AE}" pid="29" name="PDC Document Catego">
    <vt:lpwstr>Project</vt:lpwstr>
  </property>
  <property fmtid="{D5CDD505-2E9C-101B-9397-08002B2CF9AE}" pid="30" name="UndpDocTypeMMTaxHTFiel">
    <vt:lpwstr/>
  </property>
  <property fmtid="{D5CDD505-2E9C-101B-9397-08002B2CF9AE}" pid="31" name="UNDPPublishedDa">
    <vt:lpwstr>2014-10-10T11:00:00Z</vt:lpwstr>
  </property>
  <property fmtid="{D5CDD505-2E9C-101B-9397-08002B2CF9AE}" pid="32" name="UNDPCountryTaxHTFiel">
    <vt:lpwstr/>
  </property>
  <property fmtid="{D5CDD505-2E9C-101B-9397-08002B2CF9AE}" pid="33" name="Atlas Document Ty">
    <vt:lpwstr>1107;#Other|10be685e-4bef-4aec-b905-4df3748c0781</vt:lpwstr>
  </property>
  <property fmtid="{D5CDD505-2E9C-101B-9397-08002B2CF9AE}" pid="34" name="UndpOUCo">
    <vt:lpwstr/>
  </property>
  <property fmtid="{D5CDD505-2E9C-101B-9397-08002B2CF9AE}" pid="35" name="UndpProject">
    <vt:lpwstr>00047658</vt:lpwstr>
  </property>
  <property fmtid="{D5CDD505-2E9C-101B-9397-08002B2CF9AE}" pid="36" name="UndpDocStat">
    <vt:lpwstr>Final</vt:lpwstr>
  </property>
  <property fmtid="{D5CDD505-2E9C-101B-9397-08002B2CF9AE}" pid="37" name="Outcom">
    <vt:lpwstr/>
  </property>
  <property fmtid="{D5CDD505-2E9C-101B-9397-08002B2CF9AE}" pid="38" name="_Publish">
    <vt:lpwstr/>
  </property>
  <property fmtid="{D5CDD505-2E9C-101B-9397-08002B2CF9AE}" pid="39" name="DocumentSetDescripti">
    <vt:lpwstr/>
  </property>
  <property fmtid="{D5CDD505-2E9C-101B-9397-08002B2CF9AE}" pid="40" name="Project Numb">
    <vt:lpwstr/>
  </property>
  <property fmtid="{D5CDD505-2E9C-101B-9397-08002B2CF9AE}" pid="41" name="U">
    <vt:lpwstr/>
  </property>
  <property fmtid="{D5CDD505-2E9C-101B-9397-08002B2CF9AE}" pid="42" name="UndpDoc">
    <vt:lpwstr/>
  </property>
  <property fmtid="{D5CDD505-2E9C-101B-9397-08002B2CF9AE}" pid="43" name="Project Manag">
    <vt:lpwstr/>
  </property>
  <property fmtid="{D5CDD505-2E9C-101B-9397-08002B2CF9AE}" pid="44" name="UndpIsTempla">
    <vt:lpwstr>No</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Corina Oprea</vt:lpwstr>
  </property>
  <property fmtid="{D5CDD505-2E9C-101B-9397-08002B2CF9AE}" pid="48" name="display_urn:schemas-microsoft-com:office:office#Auth">
    <vt:lpwstr>Liudmila Iachim</vt:lpwstr>
  </property>
</Properties>
</file>